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Arkusz1!$A$1:$L$152</definedName>
    <definedName name="_xlnm.Print_Titles" localSheetId="0">Arkusz1!$7:$10</definedName>
  </definedNames>
  <calcPr calcId="145621"/>
</workbook>
</file>

<file path=xl/calcChain.xml><?xml version="1.0" encoding="utf-8"?>
<calcChain xmlns="http://schemas.openxmlformats.org/spreadsheetml/2006/main">
  <c r="H178" i="1" l="1"/>
  <c r="I178" i="1"/>
  <c r="J178" i="1"/>
  <c r="K178" i="1"/>
  <c r="F179" i="1"/>
  <c r="G179" i="1"/>
  <c r="H179" i="1"/>
  <c r="I179" i="1"/>
  <c r="J179" i="1"/>
  <c r="K179" i="1"/>
  <c r="H180" i="1"/>
  <c r="I180" i="1"/>
  <c r="J180" i="1"/>
  <c r="K180" i="1"/>
  <c r="G181" i="1"/>
  <c r="H181" i="1"/>
  <c r="I181" i="1"/>
  <c r="J181" i="1"/>
  <c r="K181" i="1"/>
  <c r="F182" i="1"/>
  <c r="G182" i="1"/>
  <c r="H182" i="1"/>
  <c r="I182" i="1"/>
  <c r="J182" i="1"/>
  <c r="K182" i="1"/>
  <c r="G183" i="1"/>
  <c r="H183" i="1"/>
  <c r="I183" i="1"/>
  <c r="J183" i="1"/>
  <c r="K183" i="1"/>
  <c r="G184" i="1"/>
  <c r="H184" i="1"/>
  <c r="I184" i="1"/>
  <c r="J184" i="1"/>
  <c r="K184" i="1"/>
  <c r="G185" i="1"/>
  <c r="H185" i="1"/>
  <c r="I185" i="1"/>
  <c r="J185" i="1"/>
  <c r="K185" i="1"/>
  <c r="G186" i="1"/>
  <c r="H186" i="1"/>
  <c r="I186" i="1"/>
  <c r="J186" i="1"/>
  <c r="K186" i="1"/>
  <c r="G187" i="1"/>
  <c r="H187" i="1"/>
  <c r="I187" i="1"/>
  <c r="J187" i="1"/>
  <c r="K187" i="1"/>
  <c r="G188" i="1"/>
  <c r="H188" i="1"/>
  <c r="I188" i="1"/>
  <c r="J188" i="1"/>
  <c r="K188" i="1"/>
  <c r="F189" i="1"/>
  <c r="G189" i="1"/>
  <c r="H189" i="1"/>
  <c r="I189" i="1"/>
  <c r="J189" i="1"/>
  <c r="K189" i="1"/>
  <c r="F190" i="1"/>
  <c r="H190" i="1"/>
  <c r="I190" i="1"/>
  <c r="J190" i="1"/>
  <c r="K190" i="1"/>
  <c r="F191" i="1"/>
  <c r="H191" i="1"/>
  <c r="I191" i="1"/>
  <c r="J191" i="1"/>
  <c r="K191" i="1"/>
  <c r="F192" i="1"/>
  <c r="G192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G195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G198" i="1"/>
  <c r="H198" i="1"/>
  <c r="I198" i="1"/>
  <c r="J198" i="1"/>
  <c r="K198" i="1"/>
  <c r="F199" i="1"/>
  <c r="G199" i="1"/>
  <c r="H199" i="1"/>
  <c r="I199" i="1"/>
  <c r="J199" i="1"/>
  <c r="K199" i="1"/>
  <c r="F200" i="1"/>
  <c r="G200" i="1"/>
  <c r="H200" i="1"/>
  <c r="I200" i="1"/>
  <c r="J200" i="1"/>
  <c r="K200" i="1"/>
  <c r="F201" i="1"/>
  <c r="G201" i="1"/>
  <c r="H201" i="1"/>
  <c r="I201" i="1"/>
  <c r="J201" i="1"/>
  <c r="K201" i="1"/>
  <c r="I202" i="1"/>
  <c r="J202" i="1"/>
  <c r="K202" i="1"/>
  <c r="F203" i="1"/>
  <c r="G203" i="1"/>
  <c r="H203" i="1"/>
  <c r="I203" i="1"/>
  <c r="J203" i="1"/>
  <c r="K203" i="1"/>
  <c r="I204" i="1"/>
  <c r="J204" i="1"/>
  <c r="K204" i="1"/>
  <c r="J205" i="1"/>
  <c r="K205" i="1"/>
  <c r="J206" i="1"/>
  <c r="K206" i="1"/>
  <c r="F207" i="1"/>
  <c r="G207" i="1"/>
  <c r="H207" i="1"/>
  <c r="I207" i="1"/>
  <c r="J207" i="1"/>
  <c r="K207" i="1"/>
  <c r="F214" i="1"/>
  <c r="G214" i="1"/>
  <c r="H214" i="1"/>
  <c r="I214" i="1"/>
  <c r="J214" i="1"/>
  <c r="K214" i="1"/>
  <c r="J215" i="1"/>
  <c r="K215" i="1"/>
  <c r="F216" i="1"/>
  <c r="G216" i="1"/>
  <c r="H216" i="1"/>
  <c r="I216" i="1"/>
  <c r="J216" i="1"/>
  <c r="K216" i="1"/>
  <c r="J217" i="1"/>
  <c r="K217" i="1"/>
  <c r="F220" i="1"/>
  <c r="G220" i="1"/>
  <c r="H220" i="1"/>
  <c r="I220" i="1"/>
  <c r="J220" i="1"/>
  <c r="K220" i="1"/>
  <c r="H221" i="1"/>
  <c r="I221" i="1"/>
  <c r="J221" i="1"/>
  <c r="K221" i="1"/>
  <c r="F222" i="1"/>
  <c r="G222" i="1"/>
  <c r="H222" i="1"/>
  <c r="I222" i="1"/>
  <c r="J222" i="1"/>
  <c r="K222" i="1"/>
  <c r="H223" i="1"/>
  <c r="I223" i="1"/>
  <c r="J223" i="1"/>
  <c r="K223" i="1"/>
  <c r="I224" i="1"/>
  <c r="J224" i="1"/>
  <c r="K224" i="1"/>
  <c r="F225" i="1"/>
  <c r="G225" i="1"/>
  <c r="H225" i="1"/>
  <c r="I225" i="1"/>
  <c r="J225" i="1"/>
  <c r="K225" i="1"/>
  <c r="I226" i="1"/>
  <c r="J226" i="1"/>
  <c r="K226" i="1"/>
  <c r="I227" i="1"/>
  <c r="J227" i="1"/>
  <c r="K227" i="1"/>
  <c r="F228" i="1"/>
  <c r="G228" i="1"/>
  <c r="H228" i="1"/>
  <c r="I228" i="1"/>
  <c r="J228" i="1"/>
  <c r="K228" i="1"/>
  <c r="I229" i="1"/>
  <c r="J229" i="1"/>
  <c r="K229" i="1"/>
  <c r="L101" i="1"/>
  <c r="K211" i="1" l="1"/>
  <c r="K173" i="1" s="1"/>
  <c r="J211" i="1"/>
  <c r="I177" i="1"/>
  <c r="K175" i="1"/>
  <c r="J175" i="1"/>
  <c r="K177" i="1"/>
  <c r="K176" i="1"/>
  <c r="J177" i="1"/>
  <c r="J176" i="1"/>
  <c r="J173" i="1"/>
  <c r="F148" i="1"/>
  <c r="F145" i="1"/>
  <c r="H148" i="1"/>
  <c r="H226" i="1" s="1"/>
  <c r="H145" i="1"/>
  <c r="H224" i="1" s="1"/>
  <c r="G148" i="1"/>
  <c r="G145" i="1"/>
  <c r="H67" i="1"/>
  <c r="H204" i="1" s="1"/>
  <c r="H177" i="1" s="1"/>
  <c r="H64" i="1"/>
  <c r="H202" i="1" s="1"/>
  <c r="G67" i="1"/>
  <c r="G204" i="1" s="1"/>
  <c r="G64" i="1"/>
  <c r="G202" i="1" s="1"/>
  <c r="G121" i="1" l="1"/>
  <c r="G118" i="1"/>
  <c r="F121" i="1"/>
  <c r="F118" i="1"/>
  <c r="G117" i="1"/>
  <c r="G217" i="1" s="1"/>
  <c r="G114" i="1"/>
  <c r="G215" i="1" s="1"/>
  <c r="F117" i="1"/>
  <c r="F114" i="1"/>
  <c r="F24" i="1" l="1"/>
  <c r="F181" i="1" s="1"/>
  <c r="G152" i="1" l="1"/>
  <c r="G229" i="1" s="1"/>
  <c r="G149" i="1"/>
  <c r="G227" i="1" s="1"/>
  <c r="F152" i="1"/>
  <c r="F229" i="1" s="1"/>
  <c r="F149" i="1"/>
  <c r="F227" i="1" s="1"/>
  <c r="H19" i="1" l="1"/>
  <c r="K19" i="1" l="1"/>
  <c r="I19" i="1"/>
  <c r="J19" i="1"/>
  <c r="K18" i="1"/>
  <c r="J18" i="1"/>
  <c r="K17" i="1"/>
  <c r="J17" i="1"/>
  <c r="L67" i="1"/>
  <c r="F67" i="1"/>
  <c r="F204" i="1" s="1"/>
  <c r="F64" i="1"/>
  <c r="F202" i="1" s="1"/>
  <c r="L66" i="1"/>
  <c r="L64" i="1" l="1"/>
  <c r="G70" i="1" l="1"/>
  <c r="F70" i="1"/>
  <c r="G68" i="1"/>
  <c r="F68" i="1"/>
  <c r="F20" i="1" l="1"/>
  <c r="F178" i="1" s="1"/>
  <c r="G20" i="1"/>
  <c r="L22" i="1"/>
  <c r="F23" i="1"/>
  <c r="F180" i="1" s="1"/>
  <c r="G23" i="1"/>
  <c r="L24" i="1"/>
  <c r="L26" i="1"/>
  <c r="F27" i="1"/>
  <c r="F183" i="1" s="1"/>
  <c r="L27" i="1"/>
  <c r="F28" i="1"/>
  <c r="F184" i="1" s="1"/>
  <c r="L28" i="1"/>
  <c r="F30" i="1"/>
  <c r="F185" i="1" s="1"/>
  <c r="L30" i="1"/>
  <c r="F31" i="1"/>
  <c r="F186" i="1" s="1"/>
  <c r="L31" i="1"/>
  <c r="F32" i="1"/>
  <c r="F187" i="1" s="1"/>
  <c r="L32" i="1"/>
  <c r="F34" i="1"/>
  <c r="F188" i="1" s="1"/>
  <c r="L34" i="1"/>
  <c r="L35" i="1"/>
  <c r="F38" i="1"/>
  <c r="G38" i="1"/>
  <c r="L39" i="1"/>
  <c r="L40" i="1"/>
  <c r="L41" i="1"/>
  <c r="L42" i="1"/>
  <c r="L43" i="1"/>
  <c r="F44" i="1"/>
  <c r="F46" i="1"/>
  <c r="L47" i="1"/>
  <c r="G48" i="1"/>
  <c r="L49" i="1"/>
  <c r="G50" i="1"/>
  <c r="L51" i="1"/>
  <c r="F52" i="1"/>
  <c r="G52" i="1"/>
  <c r="L52" i="1" s="1"/>
  <c r="F54" i="1"/>
  <c r="G54" i="1"/>
  <c r="L54" i="1" s="1"/>
  <c r="F55" i="1"/>
  <c r="L55" i="1"/>
  <c r="F56" i="1"/>
  <c r="G56" i="1"/>
  <c r="L56" i="1" s="1"/>
  <c r="F57" i="1"/>
  <c r="F195" i="1" s="1"/>
  <c r="L57" i="1"/>
  <c r="F58" i="1"/>
  <c r="G58" i="1"/>
  <c r="F59" i="1"/>
  <c r="F198" i="1" s="1"/>
  <c r="L59" i="1"/>
  <c r="L60" i="1"/>
  <c r="L62" i="1"/>
  <c r="L63" i="1"/>
  <c r="L68" i="1"/>
  <c r="L70" i="1"/>
  <c r="L71" i="1"/>
  <c r="F72" i="1"/>
  <c r="G72" i="1"/>
  <c r="H72" i="1"/>
  <c r="F74" i="1"/>
  <c r="G74" i="1"/>
  <c r="H74" i="1"/>
  <c r="L75" i="1"/>
  <c r="F76" i="1"/>
  <c r="G76" i="1"/>
  <c r="L76" i="1" s="1"/>
  <c r="F78" i="1"/>
  <c r="G78" i="1"/>
  <c r="L78" i="1" s="1"/>
  <c r="L79" i="1"/>
  <c r="F80" i="1"/>
  <c r="G80" i="1"/>
  <c r="H80" i="1"/>
  <c r="I80" i="1"/>
  <c r="F82" i="1"/>
  <c r="G82" i="1"/>
  <c r="H82" i="1"/>
  <c r="H206" i="1" s="1"/>
  <c r="H176" i="1" s="1"/>
  <c r="I82" i="1"/>
  <c r="L83" i="1"/>
  <c r="F84" i="1"/>
  <c r="G84" i="1"/>
  <c r="H84" i="1"/>
  <c r="F86" i="1"/>
  <c r="G86" i="1"/>
  <c r="H86" i="1"/>
  <c r="L87" i="1"/>
  <c r="L88" i="1"/>
  <c r="L90" i="1"/>
  <c r="L91" i="1"/>
  <c r="L92" i="1"/>
  <c r="L94" i="1"/>
  <c r="L95" i="1"/>
  <c r="J98" i="1"/>
  <c r="J16" i="1" s="1"/>
  <c r="J13" i="1" s="1"/>
  <c r="K98" i="1"/>
  <c r="K16" i="1" s="1"/>
  <c r="K13" i="1" s="1"/>
  <c r="F99" i="1"/>
  <c r="F212" i="1" s="1"/>
  <c r="G99" i="1"/>
  <c r="G212" i="1" s="1"/>
  <c r="H99" i="1"/>
  <c r="H212" i="1" s="1"/>
  <c r="I99" i="1"/>
  <c r="I212" i="1" s="1"/>
  <c r="J99" i="1"/>
  <c r="J212" i="1" s="1"/>
  <c r="K99" i="1"/>
  <c r="K212" i="1" s="1"/>
  <c r="F100" i="1"/>
  <c r="F213" i="1" s="1"/>
  <c r="G100" i="1"/>
  <c r="G213" i="1" s="1"/>
  <c r="H100" i="1"/>
  <c r="H213" i="1" s="1"/>
  <c r="I100" i="1"/>
  <c r="I213" i="1" s="1"/>
  <c r="J100" i="1"/>
  <c r="J213" i="1" s="1"/>
  <c r="K100" i="1"/>
  <c r="K213" i="1" s="1"/>
  <c r="F102" i="1"/>
  <c r="I102" i="1"/>
  <c r="L104" i="1"/>
  <c r="F105" i="1"/>
  <c r="I105" i="1"/>
  <c r="F106" i="1"/>
  <c r="L106" i="1"/>
  <c r="L108" i="1"/>
  <c r="F109" i="1"/>
  <c r="L109" i="1"/>
  <c r="F110" i="1"/>
  <c r="L110" i="1"/>
  <c r="L112" i="1"/>
  <c r="F113" i="1"/>
  <c r="L113" i="1"/>
  <c r="H114" i="1"/>
  <c r="H215" i="1" s="1"/>
  <c r="L116" i="1"/>
  <c r="H117" i="1"/>
  <c r="H217" i="1" s="1"/>
  <c r="L118" i="1"/>
  <c r="L120" i="1"/>
  <c r="L121" i="1"/>
  <c r="F122" i="1"/>
  <c r="G122" i="1"/>
  <c r="F123" i="1"/>
  <c r="G123" i="1"/>
  <c r="L124" i="1"/>
  <c r="F125" i="1"/>
  <c r="H125" i="1"/>
  <c r="I125" i="1"/>
  <c r="I218" i="1" s="1"/>
  <c r="J125" i="1"/>
  <c r="F126" i="1"/>
  <c r="H126" i="1"/>
  <c r="H219" i="1" s="1"/>
  <c r="I126" i="1"/>
  <c r="I219" i="1" s="1"/>
  <c r="J126" i="1"/>
  <c r="L127" i="1"/>
  <c r="F128" i="1"/>
  <c r="H128" i="1"/>
  <c r="I128" i="1"/>
  <c r="J128" i="1"/>
  <c r="K128" i="1"/>
  <c r="K218" i="1" s="1"/>
  <c r="F129" i="1"/>
  <c r="H129" i="1"/>
  <c r="I129" i="1"/>
  <c r="J129" i="1"/>
  <c r="K129" i="1"/>
  <c r="K219" i="1" s="1"/>
  <c r="L130" i="1"/>
  <c r="F131" i="1"/>
  <c r="L131" i="1"/>
  <c r="F132" i="1"/>
  <c r="L132" i="1"/>
  <c r="L133" i="1"/>
  <c r="G134" i="1"/>
  <c r="G135" i="1"/>
  <c r="L136" i="1"/>
  <c r="F137" i="1"/>
  <c r="F221" i="1" s="1"/>
  <c r="G137" i="1"/>
  <c r="L139" i="1"/>
  <c r="F140" i="1"/>
  <c r="F223" i="1" s="1"/>
  <c r="G140" i="1"/>
  <c r="G223" i="1" s="1"/>
  <c r="F141" i="1"/>
  <c r="F224" i="1" s="1"/>
  <c r="G141" i="1"/>
  <c r="L143" i="1"/>
  <c r="F144" i="1"/>
  <c r="F226" i="1" s="1"/>
  <c r="G144" i="1"/>
  <c r="L145" i="1"/>
  <c r="L147" i="1"/>
  <c r="L148" i="1"/>
  <c r="H149" i="1"/>
  <c r="H227" i="1" s="1"/>
  <c r="L151" i="1"/>
  <c r="H152" i="1"/>
  <c r="H229" i="1" s="1"/>
  <c r="F206" i="1" l="1"/>
  <c r="G205" i="1"/>
  <c r="F205" i="1"/>
  <c r="J219" i="1"/>
  <c r="J210" i="1" s="1"/>
  <c r="J172" i="1" s="1"/>
  <c r="J218" i="1"/>
  <c r="F218" i="1"/>
  <c r="H211" i="1"/>
  <c r="H173" i="1" s="1"/>
  <c r="L102" i="1"/>
  <c r="I215" i="1"/>
  <c r="I210" i="1"/>
  <c r="K209" i="1"/>
  <c r="K171" i="1" s="1"/>
  <c r="F177" i="1"/>
  <c r="L141" i="1"/>
  <c r="G224" i="1"/>
  <c r="L123" i="1"/>
  <c r="G219" i="1"/>
  <c r="G210" i="1" s="1"/>
  <c r="L105" i="1"/>
  <c r="I217" i="1"/>
  <c r="I211" i="1" s="1"/>
  <c r="I173" i="1" s="1"/>
  <c r="F215" i="1"/>
  <c r="H210" i="1"/>
  <c r="J209" i="1"/>
  <c r="J171" i="1" s="1"/>
  <c r="G190" i="1"/>
  <c r="G191" i="1"/>
  <c r="L144" i="1"/>
  <c r="G226" i="1"/>
  <c r="G211" i="1" s="1"/>
  <c r="L137" i="1"/>
  <c r="G221" i="1"/>
  <c r="H218" i="1"/>
  <c r="F219" i="1"/>
  <c r="F217" i="1"/>
  <c r="F211" i="1" s="1"/>
  <c r="K210" i="1"/>
  <c r="K172" i="1" s="1"/>
  <c r="I209" i="1"/>
  <c r="I18" i="1"/>
  <c r="I206" i="1"/>
  <c r="I176" i="1" s="1"/>
  <c r="I172" i="1" s="1"/>
  <c r="I17" i="1"/>
  <c r="I205" i="1"/>
  <c r="I175" i="1" s="1"/>
  <c r="I171" i="1" s="1"/>
  <c r="L58" i="1"/>
  <c r="G196" i="1"/>
  <c r="G197" i="1"/>
  <c r="L20" i="1"/>
  <c r="G178" i="1"/>
  <c r="L122" i="1"/>
  <c r="G218" i="1"/>
  <c r="G209" i="1" s="1"/>
  <c r="F210" i="1"/>
  <c r="H209" i="1"/>
  <c r="H172" i="1"/>
  <c r="H205" i="1"/>
  <c r="H175" i="1" s="1"/>
  <c r="H171" i="1" s="1"/>
  <c r="F196" i="1"/>
  <c r="F197" i="1"/>
  <c r="F194" i="1"/>
  <c r="F193" i="1"/>
  <c r="F175" i="1" s="1"/>
  <c r="G194" i="1"/>
  <c r="G193" i="1"/>
  <c r="G19" i="1"/>
  <c r="G180" i="1"/>
  <c r="G177" i="1" s="1"/>
  <c r="G206" i="1"/>
  <c r="L99" i="1"/>
  <c r="L100" i="1"/>
  <c r="L74" i="1"/>
  <c r="L84" i="1"/>
  <c r="L114" i="1"/>
  <c r="L117" i="1"/>
  <c r="L50" i="1"/>
  <c r="F36" i="1"/>
  <c r="L72" i="1"/>
  <c r="G98" i="1"/>
  <c r="L86" i="1"/>
  <c r="H17" i="1"/>
  <c r="G97" i="1"/>
  <c r="F19" i="1"/>
  <c r="L140" i="1"/>
  <c r="F97" i="1"/>
  <c r="K96" i="1"/>
  <c r="K14" i="1" s="1"/>
  <c r="K11" i="1" s="1"/>
  <c r="L82" i="1"/>
  <c r="L80" i="1"/>
  <c r="H18" i="1"/>
  <c r="G46" i="1"/>
  <c r="L46" i="1" s="1"/>
  <c r="H97" i="1"/>
  <c r="I97" i="1"/>
  <c r="I15" i="1" s="1"/>
  <c r="I12" i="1" s="1"/>
  <c r="G36" i="1"/>
  <c r="L36" i="1" s="1"/>
  <c r="F18" i="1"/>
  <c r="L149" i="1"/>
  <c r="F96" i="1"/>
  <c r="L135" i="1"/>
  <c r="L129" i="1"/>
  <c r="L126" i="1"/>
  <c r="I98" i="1"/>
  <c r="I16" i="1" s="1"/>
  <c r="I13" i="1" s="1"/>
  <c r="L48" i="1"/>
  <c r="L38" i="1"/>
  <c r="L23" i="1"/>
  <c r="L19" i="1" s="1"/>
  <c r="F98" i="1"/>
  <c r="G96" i="1"/>
  <c r="I96" i="1"/>
  <c r="I14" i="1" s="1"/>
  <c r="I11" i="1" s="1"/>
  <c r="H98" i="1"/>
  <c r="L128" i="1"/>
  <c r="J96" i="1"/>
  <c r="J14" i="1" s="1"/>
  <c r="J11" i="1" s="1"/>
  <c r="G16" i="1"/>
  <c r="G13" i="1" s="1"/>
  <c r="L134" i="1"/>
  <c r="K97" i="1"/>
  <c r="K15" i="1" s="1"/>
  <c r="K12" i="1" s="1"/>
  <c r="L152" i="1"/>
  <c r="J97" i="1"/>
  <c r="J15" i="1" s="1"/>
  <c r="J12" i="1" s="1"/>
  <c r="H96" i="1"/>
  <c r="L125" i="1"/>
  <c r="F173" i="1" l="1"/>
  <c r="G176" i="1"/>
  <c r="G172" i="1" s="1"/>
  <c r="F176" i="1"/>
  <c r="F172" i="1" s="1"/>
  <c r="F209" i="1"/>
  <c r="G175" i="1"/>
  <c r="G171" i="1" s="1"/>
  <c r="F171" i="1"/>
  <c r="G173" i="1"/>
  <c r="L98" i="1"/>
  <c r="H15" i="1"/>
  <c r="H12" i="1" s="1"/>
  <c r="F17" i="1"/>
  <c r="F14" i="1" s="1"/>
  <c r="F11" i="1" s="1"/>
  <c r="L18" i="1"/>
  <c r="G44" i="1"/>
  <c r="L97" i="1"/>
  <c r="G18" i="1"/>
  <c r="G15" i="1" s="1"/>
  <c r="G12" i="1" s="1"/>
  <c r="G11" i="1" s="1"/>
  <c r="F15" i="1"/>
  <c r="H16" i="1"/>
  <c r="H13" i="1" s="1"/>
  <c r="F16" i="1"/>
  <c r="L16" i="1"/>
  <c r="L13" i="1" s="1"/>
  <c r="L96" i="1"/>
  <c r="H14" i="1"/>
  <c r="H11" i="1" s="1"/>
  <c r="L15" i="1" l="1"/>
  <c r="L12" i="1" s="1"/>
  <c r="L44" i="1"/>
  <c r="L17" i="1" s="1"/>
  <c r="L14" i="1" s="1"/>
  <c r="L11" i="1" s="1"/>
  <c r="F13" i="1"/>
  <c r="F12" i="1"/>
  <c r="G17" i="1"/>
  <c r="G14" i="1" l="1"/>
</calcChain>
</file>

<file path=xl/comments1.xml><?xml version="1.0" encoding="utf-8"?>
<comments xmlns="http://schemas.openxmlformats.org/spreadsheetml/2006/main">
  <authors>
    <author>Autor</author>
  </authors>
  <commentList>
    <comment ref="Z20" authorId="0">
      <text>
        <r>
          <rPr>
            <b/>
            <sz val="11"/>
            <color indexed="81"/>
            <rFont val="Tahoma"/>
            <family val="2"/>
            <charset val="238"/>
          </rPr>
          <t>Autor:</t>
        </r>
        <r>
          <rPr>
            <sz val="11"/>
            <color indexed="81"/>
            <rFont val="Tahoma"/>
            <family val="2"/>
            <charset val="238"/>
          </rPr>
          <t xml:space="preserve">
2009-2010 - </t>
        </r>
        <r>
          <rPr>
            <b/>
            <sz val="11"/>
            <color indexed="81"/>
            <rFont val="Tahoma"/>
            <family val="2"/>
            <charset val="238"/>
          </rPr>
          <t>96.628,49 zł</t>
        </r>
        <r>
          <rPr>
            <sz val="11"/>
            <color indexed="81"/>
            <rFont val="Tahoma"/>
            <family val="2"/>
            <charset val="238"/>
          </rPr>
          <t xml:space="preserve">
2011 - </t>
        </r>
        <r>
          <rPr>
            <b/>
            <sz val="11"/>
            <color indexed="81"/>
            <rFont val="Tahoma"/>
            <family val="2"/>
            <charset val="238"/>
          </rPr>
          <t>302.075,48 zł</t>
        </r>
        <r>
          <rPr>
            <sz val="11"/>
            <color indexed="81"/>
            <rFont val="Tahoma"/>
            <family val="2"/>
            <charset val="238"/>
          </rPr>
          <t xml:space="preserve">
2012 - </t>
        </r>
        <r>
          <rPr>
            <b/>
            <sz val="11"/>
            <color indexed="81"/>
            <rFont val="Tahoma"/>
            <family val="2"/>
            <charset val="238"/>
          </rPr>
          <t>348.652,02 zł
----------------------------
         = 747.355,99 zł</t>
        </r>
      </text>
    </comment>
    <comment ref="J149" authorId="0">
      <text>
        <r>
          <rPr>
            <b/>
            <sz val="12"/>
            <color indexed="81"/>
            <rFont val="Tahoma"/>
            <family val="2"/>
            <charset val="238"/>
          </rPr>
          <t>Autor:</t>
        </r>
        <r>
          <rPr>
            <sz val="12"/>
            <color indexed="81"/>
            <rFont val="Tahoma"/>
            <family val="2"/>
            <charset val="238"/>
          </rPr>
          <t xml:space="preserve">
155.807 zł- na termomodernizację dachu</t>
        </r>
      </text>
    </comment>
  </commentList>
</comments>
</file>

<file path=xl/sharedStrings.xml><?xml version="1.0" encoding="utf-8"?>
<sst xmlns="http://schemas.openxmlformats.org/spreadsheetml/2006/main" count="326" uniqueCount="142">
  <si>
    <t>m</t>
  </si>
  <si>
    <t>b</t>
  </si>
  <si>
    <t>851/85111</t>
  </si>
  <si>
    <t>801/80130</t>
  </si>
  <si>
    <t>801/80102</t>
  </si>
  <si>
    <t>710/71013</t>
  </si>
  <si>
    <t>600/60014</t>
  </si>
  <si>
    <t>020/02002</t>
  </si>
  <si>
    <t xml:space="preserve">Łączne </t>
  </si>
  <si>
    <t>1 b)</t>
  </si>
  <si>
    <t>853/85395</t>
  </si>
  <si>
    <t>801/80195</t>
  </si>
  <si>
    <t>801/80120</t>
  </si>
  <si>
    <t>801/80111</t>
  </si>
  <si>
    <t>750/75095</t>
  </si>
  <si>
    <t>750/75020</t>
  </si>
  <si>
    <t>750/75001</t>
  </si>
  <si>
    <t>1 a)</t>
  </si>
  <si>
    <t>- wyszczególnienie wydatków na program</t>
  </si>
  <si>
    <t>Umowa 1 ogółem</t>
  </si>
  <si>
    <t>- wydatki bieżące ogółem</t>
  </si>
  <si>
    <t>gwarancje i poręczenia udzielane przez jednostki samorządu terytorialnego (razem)</t>
  </si>
  <si>
    <t>3.</t>
  </si>
  <si>
    <t>- wydatki majątkowe</t>
  </si>
  <si>
    <t>- wydatki bieżące</t>
  </si>
  <si>
    <t>- wydatki majątkowe ogółem</t>
  </si>
  <si>
    <t>umowy, których realizacja w roku budżetowym i w latach następnych jest niezbędna dla zapewnienia ciągłości działania jednostki i których płatności przypadają w okresie dłuższym niż rok</t>
  </si>
  <si>
    <t>2.</t>
  </si>
  <si>
    <t>program 1 ogółem</t>
  </si>
  <si>
    <t>programy, projekty lub zadania związane z umowami partnerstwa publiczno-prywatnego (razem)</t>
  </si>
  <si>
    <t>c)</t>
  </si>
  <si>
    <t>Zmniejszenie rocznego obliczeniowego zużycia energii do ogrzewania budynków</t>
  </si>
  <si>
    <t>Starostwo Powiatowe                                      w Brzegu</t>
  </si>
  <si>
    <t>2011-2013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</si>
  <si>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"Termomodernizacja budynku Zakładu Opieki Leczniczej w Brzegu ul. Mossora 1" </t>
    </r>
  </si>
  <si>
    <t>2007-2013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</si>
  <si>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"Termomodernizacja obiektu Zespołu Szkół Zawodowych nr 1 w Brzegu" </t>
    </r>
  </si>
  <si>
    <t xml:space="preserve">- wydatki majątkowe </t>
  </si>
  <si>
    <t>Likwidacja lokalnych kotłowni</t>
  </si>
  <si>
    <t>Zespól Szkól Rolniczych  CKP                             w  Grodkowie</t>
  </si>
  <si>
    <t>2011-2012</t>
  </si>
  <si>
    <r>
      <t xml:space="preserve">Zadanie pn. </t>
    </r>
    <r>
      <rPr>
        <b/>
        <i/>
        <sz val="13"/>
        <rFont val="Arial"/>
        <family val="2"/>
        <charset val="238"/>
      </rPr>
      <t>"Budowa sieci i przyłączy do ECO w ZSR CKP Grodków"</t>
    </r>
  </si>
  <si>
    <t>Zespół Szkół Specjalnych                                          w Brzegu</t>
  </si>
  <si>
    <t>2011-2014</t>
  </si>
  <si>
    <r>
      <t>Zadanie pn.</t>
    </r>
    <r>
      <rPr>
        <b/>
        <i/>
        <sz val="13"/>
        <rFont val="Arial"/>
        <family val="2"/>
        <charset val="238"/>
      </rPr>
      <t xml:space="preserve"> "Termomodernizacja budynku Zespołu Szkół Specjalnych w Brzegu ul. Mossora 4"</t>
    </r>
  </si>
  <si>
    <t>Starostwo Powiatowe                                          w Brzegu</t>
  </si>
  <si>
    <t>2012-2013</t>
  </si>
  <si>
    <r>
      <t>Zadanie pn.</t>
    </r>
    <r>
      <rPr>
        <b/>
        <i/>
        <sz val="13"/>
        <rFont val="Arial"/>
        <family val="2"/>
        <charset val="238"/>
      </rPr>
      <t xml:space="preserve"> "Modernizacja ewidencji gruntów i budynków gminy Skarbimierz"</t>
    </r>
  </si>
  <si>
    <t>2015-2016</t>
  </si>
  <si>
    <r>
      <t>Zadanie pn.</t>
    </r>
    <r>
      <rPr>
        <b/>
        <i/>
        <sz val="13"/>
        <rFont val="Arial"/>
        <family val="2"/>
        <charset val="238"/>
      </rPr>
      <t xml:space="preserve"> "Modernizacja geodezyjnej osnowy szczegółowej poziomej i wysokościowej"</t>
    </r>
  </si>
  <si>
    <t>Starostwo Powiatowe                  w Brzegu</t>
  </si>
  <si>
    <t>2013-2016</t>
  </si>
  <si>
    <r>
      <t>Zadanie pn.</t>
    </r>
    <r>
      <rPr>
        <b/>
        <i/>
        <sz val="13"/>
        <rFont val="Arial"/>
        <family val="2"/>
        <charset val="238"/>
      </rPr>
      <t xml:space="preserve"> "Elektroniczna archiwizacja materiałów powiatowego zasobu geodezyjnego i kartograficznego - zasobu bazowego i użytkowego"</t>
    </r>
  </si>
  <si>
    <t>2013-2015</t>
  </si>
  <si>
    <r>
      <t>Zadanie pn.</t>
    </r>
    <r>
      <rPr>
        <b/>
        <i/>
        <sz val="13"/>
        <rFont val="Arial"/>
        <family val="2"/>
        <charset val="238"/>
      </rPr>
      <t xml:space="preserve"> "Przekształcenie mapy zasadniczej do postaci cyfrowej i utworzenie baz danych"</t>
    </r>
  </si>
  <si>
    <t>Starostwo Powiatowe                                                 w Brzegu</t>
  </si>
  <si>
    <r>
      <t>Zadanie pn.</t>
    </r>
    <r>
      <rPr>
        <b/>
        <i/>
        <sz val="13"/>
        <rFont val="Arial"/>
        <family val="2"/>
        <charset val="238"/>
      </rPr>
      <t xml:space="preserve"> "Modernizacja ewidencji gruntów i budynków gminy Grodków - obszar wiejski"</t>
    </r>
  </si>
  <si>
    <t>- wydatki majątkowe: "Przebudowa chodnika wraz z odwodnieniem w ciągu drogi powiatowej nr 1506 O w m. Tarnów Grodkowski"</t>
  </si>
  <si>
    <t>Poprawa bezpieczeństwa ruchu pieszych</t>
  </si>
  <si>
    <t xml:space="preserve">Zarząd Dróg Powiatowych                                  w Brzegu 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</si>
  <si>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"Budowa chodników wraz z odwodnieniem przy drogach powiatowych na terenie miasta i gminy Grodków"</t>
    </r>
  </si>
  <si>
    <t xml:space="preserve">Zarząd Dróg Powiatowych                       w Brzegu 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</si>
  <si>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"Budowa chodników na terenie Gminy Lubsza"                                                                  </t>
    </r>
  </si>
  <si>
    <t>Powstrzymywanie degradacji obiektu poprzez poprawę stanu technicznego</t>
  </si>
  <si>
    <t xml:space="preserve">Zarząd Dróg Powiatowych                  w Brzegu </t>
  </si>
  <si>
    <t>2011-2015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</si>
  <si>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"Odbudowa mostu w ciągu drogi powiatowej nr 1507 O na rzece Nysa Kłodzka w miejscowości Głębocko"</t>
    </r>
  </si>
  <si>
    <t>Poprawa bezpieczeństwa pieszych, ruchu drogowego i komfortu jazdy</t>
  </si>
  <si>
    <t>Zarząd Dróg Powiatowych                    w Brzegu</t>
  </si>
  <si>
    <t>2010-2014</t>
  </si>
  <si>
    <r>
      <t>Program: Narodowy program Przebudowy Dróg Lokalnych 2008-2011.                                                                                                               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"Przebudowa wraz z budową infrastruktury drogi powiatowej nr 1518 O Wójtowice - Jaszów"</t>
    </r>
  </si>
  <si>
    <t xml:space="preserve">Zarząd Dróg Powiatowych                    w Brzegu </t>
  </si>
  <si>
    <r>
      <t>Zadanie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"Przebudowa wraz z budową infrastruktury drogi powiatowej nr 1174 O i 1175 O Łukowice Brzeskie - Brzeg"</t>
    </r>
  </si>
  <si>
    <t>Starostwo Powiatowe                                                       w Brzegu</t>
  </si>
  <si>
    <t>2011-2016</t>
  </si>
  <si>
    <r>
      <t xml:space="preserve">Zadanie pn. </t>
    </r>
    <r>
      <rPr>
        <b/>
        <i/>
        <sz val="13"/>
        <rFont val="Arial"/>
        <family val="2"/>
        <charset val="238"/>
      </rPr>
      <t>"Wypłata ekwiwalentów za zalesienie gruntów"</t>
    </r>
  </si>
  <si>
    <t>programy, projekty lub zadania pozostałe (razem)</t>
  </si>
  <si>
    <t>b)</t>
  </si>
  <si>
    <t>Podniesienie zdolności do stałego zatrudnienia 20 kobiet: z grupy 50+ i długotrwale bezrobotnych matek samotnie wychowujących dzieci do lat 6</t>
  </si>
  <si>
    <t>Powiatowy Urząd Pracy w Brzegu</t>
  </si>
  <si>
    <r>
      <t xml:space="preserve">Program: PO KL                                                                                                                    Projekt pn. </t>
    </r>
    <r>
      <rPr>
        <b/>
        <i/>
        <sz val="13"/>
        <rFont val="Arial"/>
        <family val="2"/>
        <charset val="238"/>
      </rPr>
      <t>"Kobiety górą "</t>
    </r>
    <r>
      <rPr>
        <sz val="13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</t>
    </r>
  </si>
  <si>
    <t>Wzrost przedsiębiorczości w woj. opolskim oraz podniesienie aktywności zawodowej mieszkańców woj. opolskiego</t>
  </si>
  <si>
    <t>2012-2014</t>
  </si>
  <si>
    <r>
      <t xml:space="preserve">Program: PO KL                                                                                                                    Projekt pn. </t>
    </r>
    <r>
      <rPr>
        <b/>
        <i/>
        <sz val="13"/>
        <rFont val="Arial"/>
        <family val="2"/>
        <charset val="238"/>
      </rPr>
      <t>"PO Klucz do biznesu2!"</t>
    </r>
    <r>
      <rPr>
        <sz val="13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</t>
    </r>
  </si>
  <si>
    <t>Podniesienie zdolności do stałego zatrudnienia u 20, w tym 10 kobiet, osób niepełnosprawnych</t>
  </si>
  <si>
    <r>
      <t xml:space="preserve">Program: PO KL                                                                                                                    Projekt pn. </t>
    </r>
    <r>
      <rPr>
        <b/>
        <i/>
        <sz val="13"/>
        <rFont val="Arial"/>
        <family val="2"/>
        <charset val="238"/>
      </rPr>
      <t>"Stała praca"</t>
    </r>
    <r>
      <rPr>
        <sz val="13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</t>
    </r>
  </si>
  <si>
    <t>Wzmocnienie i rozwój Powiatowego Urzędu Pracy w Brzegu poprzez zatrudnienie dodatkowych pośredników pracy, doradców zawodowych oraz szkolenie pracowników kluczowych</t>
  </si>
  <si>
    <r>
      <t>Program:  PO KL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"Profesjonalny urząd 4"</t>
    </r>
  </si>
  <si>
    <t>Zwiekszenie kwalifikacji zawodowych uczestników projektu w zakresie przeciwdziałania wykluczeniu społecznemu, rozszerzenie oferty działań zaangażowanych instytucji o nowy wachlarz instrumentów i metod skierowanych do swoich klientów, pogłebienie współpracy pomiędzy instytucjami Powiatu Brzeskiego, nawiązanie współpracy z partnerami hiszpańskimi zajmującymi się wykluczeniem społecznym</t>
  </si>
  <si>
    <r>
      <t>Program: LEONARDO DA VINCI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"Hiszpańskie metody pracy"</t>
    </r>
  </si>
  <si>
    <t>Ograniczenie zjawiska wykluczenia społecznego osób niepełnosprawnych o 20 osób i zmniejszenie poziomu bezrobocia osób niepełnosprawnych w powiecie brzeskim o 12 osób</t>
  </si>
  <si>
    <t>Powiatowe Centrum Pomocy Rodzinie                                             w Brzegu</t>
  </si>
  <si>
    <r>
      <t>Program: PO KL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"Dajmy Sobie Szansę"</t>
    </r>
  </si>
  <si>
    <t>Aktywna integracja zawodowa, społeczna, edukacyjna i zdrowotna osób niepełnosprawnych i usamodzielnianych wychowanków placówek opiekuńczo wychowawczych oraz rodzin zastępczych</t>
  </si>
  <si>
    <t>2008-2013</t>
  </si>
  <si>
    <r>
      <t>Program: PO KL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"Aktywizacja zawodowa i społeczna wychowanków placówek opiekuńczo-wychowawczych i osób niepełnosprawnych"</t>
    </r>
  </si>
  <si>
    <t>Podniesienie atrakcyjności i jakości szkolnictwa zawodowego</t>
  </si>
  <si>
    <r>
      <t>Program: PO KL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"Profesjonalni w zawodzie" </t>
    </r>
  </si>
  <si>
    <t>- wydatki majątkowe razem</t>
  </si>
  <si>
    <t>- wydatki bieżące razem</t>
  </si>
  <si>
    <t>Budowa i rozwój portalu e-Szkoła oraz e-usług dla mieszkańców</t>
  </si>
  <si>
    <t>Starostwo Powiatowe                w Brzegu</t>
  </si>
  <si>
    <t>2010-2012</t>
  </si>
  <si>
    <r>
      <t>Program: RPO WO 2007-2013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"Opolska e-Szkoła, szkołą ku przyszłości" </t>
    </r>
  </si>
  <si>
    <t>Wyrównywanie szans edukacyjnych uczniów z grup o utrudnionym dostępie do edukacji oraz zmniejszenie różnic w jakości usług edukacyjnych</t>
  </si>
  <si>
    <t>Starostwo Powiatowe                          w Brzegu</t>
  </si>
  <si>
    <r>
      <t>Program: PO KL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"Aktywnie w przyszłość" </t>
    </r>
  </si>
  <si>
    <t>Podniesienie wiedzy i kwalifikacji nauczycieli i kadry administracyjnej oświaty podległej organowi prowadzącemu jakim jest Powiat Brzeski</t>
  </si>
  <si>
    <r>
      <t>Program: PO KL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"Wysokie kwalifikacje nauczycieli inwestycją w lepszą przyszłość młodzieży" </t>
    </r>
  </si>
  <si>
    <t>Zapewnienie optymalnej jakości wykonywania zadań publicznych jednostek samorzadu terytorialnego poprzez usprawnienie zarządzania  procesami ich realizacji przez urzędy projektodawców</t>
  </si>
  <si>
    <t>Starostwo Powiatowe                 w Brzegu</t>
  </si>
  <si>
    <t>2009-2012</t>
  </si>
  <si>
    <r>
      <t>Program: PO KL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"Sprawny Samorząd. Wdrażanie usprawnień w zarządzaniu jednostką samorządu terytorialnego w 10 urzędach gmin i 2 starostwach powiatowych z terenu województwa opolskiego i śląskiego"</t>
    </r>
  </si>
  <si>
    <t>Stworzenie elektronicznego obiegu dokumentów w Starostwie Powiatowym w Brzegu</t>
  </si>
  <si>
    <t>2007-2012</t>
  </si>
  <si>
    <r>
      <t>Program: RPO   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"E-Urząd - elektroniczna platforma usług dla mieszkańców Powiatu Brzeskiego"</t>
    </r>
  </si>
  <si>
    <t>Szczegółowe, wyczerpujące, nieodpłatne udzielanie informacji na temat możliwości uzyskania wsparcia ze środków Unii Europejskiej</t>
  </si>
  <si>
    <t>2009-2015</t>
  </si>
  <si>
    <r>
      <t>Program: Pomoc techniczna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"Funkcjonowanie sieci Punktów Informacyjnych o Funduszach Europejskich"</t>
    </r>
  </si>
  <si>
    <t>Nadanie nowych funkcji społecznych i gospodarczych obiektowi podlegającemu rewitalizacji w tym poprawa dostępu i jakości usług turystyczno - hotelarskich</t>
  </si>
  <si>
    <t>Zarząd Dróg Powiatowych                  w Brzegu</t>
  </si>
  <si>
    <r>
      <t>Program: RPO WO 2007-20013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"Rewitalizacja budynku byłego internatu Zespołu Szkół Ekonomicznych przy ul. Wyszyńskiego 23 w Brzegu na funkcje turystyczne"</t>
    </r>
  </si>
  <si>
    <t>programy, projekty lub zadania związane z programami realizowanymi z udziałem środków, o których mowa w art. 5 ust. 1 pkt 2 i 3 (razem)</t>
  </si>
  <si>
    <t>a)</t>
  </si>
  <si>
    <t>1)</t>
  </si>
  <si>
    <t>programy, projekty lub zadania (razem)</t>
  </si>
  <si>
    <t>Przedsięwzięcia ogółem</t>
  </si>
  <si>
    <t xml:space="preserve">Limit zobowiązań </t>
  </si>
  <si>
    <t>Nakłady w poszczególnych latach / Limit zobowiązań</t>
  </si>
  <si>
    <t>Łączne nakłady finansowe</t>
  </si>
  <si>
    <t>Jednostka organizacyjna odpowiedzialna za realizację lub koordynująca wykonywanie przedsięwzięcia</t>
  </si>
  <si>
    <t>Dział/ Rozdział</t>
  </si>
  <si>
    <t>Okres realizacji</t>
  </si>
  <si>
    <t>Nazwa i cel przedsięwzięcia</t>
  </si>
  <si>
    <t>Lp.</t>
  </si>
  <si>
    <t>Wykaz przedsięwzięć do WPF na lata 2012 - 2016</t>
  </si>
  <si>
    <t>Rady Powiatu Brzeskiego</t>
  </si>
  <si>
    <t>Załącznik nr 2</t>
  </si>
  <si>
    <t>Poprawa jakości usług medycznych świdczonych przez szpital poprzez wykorzystanie nowych technologii informacyjnych i komunikacyjnych, rozwój e-usług</t>
  </si>
  <si>
    <r>
      <t>Program: RPO WO 2007-2013                                                                                                                           Projekt pn.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 xml:space="preserve">"E-szpital - stworzenie cyfrowego systemu </t>
    </r>
    <r>
      <rPr>
        <b/>
        <i/>
        <sz val="13"/>
        <color rgb="FF002060"/>
        <rFont val="Arial"/>
        <family val="2"/>
        <charset val="238"/>
      </rPr>
      <t>informacji</t>
    </r>
    <r>
      <rPr>
        <b/>
        <i/>
        <sz val="13"/>
        <rFont val="Arial"/>
        <family val="2"/>
        <charset val="238"/>
      </rPr>
      <t xml:space="preserve"> telemedycznej, gromadzenia, przetwarzania, archiwizacji danych dla Brzeskiego Centrum Medycznego w Brzegu" </t>
    </r>
  </si>
  <si>
    <t>do uchwały nr XXVI/176/12</t>
  </si>
  <si>
    <t>z dnia 29 listopada 2012r.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</si>
</sst>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3"/>
      <color indexed="10"/>
      <name val="Arial"/>
      <family val="2"/>
      <charset val="238"/>
    </font>
    <font>
      <sz val="13"/>
      <color theme="1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"/>
      <family val="2"/>
      <charset val="238"/>
    </font>
    <font>
      <sz val="13"/>
      <color rgb="FFFF0000"/>
      <name val="Arial"/>
      <family val="2"/>
      <charset val="238"/>
    </font>
    <font>
      <b/>
      <sz val="13"/>
      <color rgb="FFFF0000"/>
      <name val="Arial"/>
      <family val="2"/>
      <charset val="238"/>
    </font>
    <font>
      <b/>
      <sz val="13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3"/>
      <color theme="5" tint="-0.249977111117893"/>
      <name val="Arial"/>
      <family val="2"/>
      <charset val="238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b/>
      <i/>
      <sz val="13"/>
      <color rgb="FF002060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dashDotDot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ashDot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4">
    <xf numFmtId="0" fontId="0" fillId="0" borderId="0" xfId="0"/>
    <xf numFmtId="0" fontId="1" fillId="2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3" fillId="2" borderId="0" xfId="0" applyFont="1" applyFill="1" applyAlignment="1">
      <alignment horizontal="center"/>
    </xf>
    <xf numFmtId="0" fontId="4" fillId="0" borderId="0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3" fontId="4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 applyFill="1" applyBorder="1"/>
    <xf numFmtId="0" fontId="3" fillId="0" borderId="0" xfId="0" applyFont="1" applyFill="1" applyBorder="1"/>
    <xf numFmtId="3" fontId="3" fillId="2" borderId="3" xfId="0" applyNumberFormat="1" applyFont="1" applyFill="1" applyBorder="1"/>
    <xf numFmtId="0" fontId="3" fillId="2" borderId="3" xfId="0" applyFont="1" applyFill="1" applyBorder="1" applyAlignment="1">
      <alignment horizontal="center"/>
    </xf>
    <xf numFmtId="3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3" fontId="3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3" fontId="3" fillId="2" borderId="2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3" fontId="4" fillId="2" borderId="0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0" fontId="3" fillId="2" borderId="8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/>
    <xf numFmtId="0" fontId="4" fillId="2" borderId="0" xfId="0" applyFont="1" applyFill="1"/>
    <xf numFmtId="0" fontId="4" fillId="0" borderId="0" xfId="0" applyFont="1" applyFill="1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0" fontId="4" fillId="0" borderId="15" xfId="0" applyFont="1" applyBorder="1"/>
    <xf numFmtId="49" fontId="7" fillId="0" borderId="12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right" vertical="center"/>
    </xf>
    <xf numFmtId="3" fontId="4" fillId="3" borderId="21" xfId="0" applyNumberFormat="1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center" vertical="center"/>
    </xf>
    <xf numFmtId="3" fontId="4" fillId="3" borderId="35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vertical="center" wrapText="1"/>
    </xf>
    <xf numFmtId="3" fontId="4" fillId="0" borderId="36" xfId="0" applyNumberFormat="1" applyFont="1" applyFill="1" applyBorder="1" applyAlignment="1">
      <alignment horizontal="right" vertical="center"/>
    </xf>
    <xf numFmtId="3" fontId="4" fillId="0" borderId="39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6" xfId="0" applyFont="1" applyBorder="1"/>
    <xf numFmtId="49" fontId="4" fillId="0" borderId="38" xfId="0" applyNumberFormat="1" applyFont="1" applyFill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3" fontId="3" fillId="3" borderId="41" xfId="0" applyNumberFormat="1" applyFont="1" applyFill="1" applyBorder="1" applyAlignment="1">
      <alignment horizontal="right" vertical="center"/>
    </xf>
    <xf numFmtId="49" fontId="3" fillId="0" borderId="20" xfId="0" applyNumberFormat="1" applyFont="1" applyFill="1" applyBorder="1" applyAlignment="1">
      <alignment vertical="center" wrapText="1"/>
    </xf>
    <xf numFmtId="3" fontId="3" fillId="3" borderId="42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center" vertical="center"/>
    </xf>
    <xf numFmtId="3" fontId="4" fillId="3" borderId="45" xfId="0" applyNumberFormat="1" applyFont="1" applyFill="1" applyBorder="1" applyAlignment="1">
      <alignment horizontal="right" vertical="center"/>
    </xf>
    <xf numFmtId="3" fontId="4" fillId="3" borderId="47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4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26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4" borderId="45" xfId="0" applyNumberFormat="1" applyFont="1" applyFill="1" applyBorder="1" applyAlignment="1">
      <alignment horizontal="right" vertical="center"/>
    </xf>
    <xf numFmtId="3" fontId="3" fillId="4" borderId="47" xfId="0" applyNumberFormat="1" applyFont="1" applyFill="1" applyBorder="1" applyAlignment="1">
      <alignment horizontal="right" vertical="center"/>
    </xf>
    <xf numFmtId="0" fontId="3" fillId="4" borderId="4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3" fillId="0" borderId="51" xfId="0" applyNumberFormat="1" applyFont="1" applyFill="1" applyBorder="1" applyAlignment="1">
      <alignment horizontal="right" vertical="center"/>
    </xf>
    <xf numFmtId="3" fontId="4" fillId="0" borderId="52" xfId="0" applyNumberFormat="1" applyFont="1" applyFill="1" applyBorder="1" applyAlignment="1">
      <alignment horizontal="right" vertical="center"/>
    </xf>
    <xf numFmtId="3" fontId="4" fillId="0" borderId="53" xfId="0" applyNumberFormat="1" applyFont="1" applyFill="1" applyBorder="1" applyAlignment="1">
      <alignment horizontal="right" vertical="center"/>
    </xf>
    <xf numFmtId="3" fontId="3" fillId="5" borderId="9" xfId="0" applyNumberFormat="1" applyFont="1" applyFill="1" applyBorder="1" applyAlignment="1">
      <alignment horizontal="right" vertical="center"/>
    </xf>
    <xf numFmtId="49" fontId="4" fillId="0" borderId="52" xfId="0" applyNumberFormat="1" applyFont="1" applyFill="1" applyBorder="1" applyAlignment="1">
      <alignment vertical="center" wrapText="1"/>
    </xf>
    <xf numFmtId="3" fontId="3" fillId="0" borderId="55" xfId="0" applyNumberFormat="1" applyFont="1" applyFill="1" applyBorder="1" applyAlignment="1">
      <alignment horizontal="right" vertical="center"/>
    </xf>
    <xf numFmtId="3" fontId="4" fillId="0" borderId="56" xfId="0" applyNumberFormat="1" applyFont="1" applyFill="1" applyBorder="1" applyAlignment="1">
      <alignment horizontal="right" vertical="center"/>
    </xf>
    <xf numFmtId="3" fontId="4" fillId="0" borderId="57" xfId="0" applyNumberFormat="1" applyFont="1" applyFill="1" applyBorder="1" applyAlignment="1">
      <alignment horizontal="right" vertical="center"/>
    </xf>
    <xf numFmtId="3" fontId="3" fillId="5" borderId="36" xfId="0" applyNumberFormat="1" applyFont="1" applyFill="1" applyBorder="1" applyAlignment="1">
      <alignment horizontal="right" vertical="center"/>
    </xf>
    <xf numFmtId="49" fontId="4" fillId="0" borderId="56" xfId="0" applyNumberFormat="1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2" fillId="0" borderId="0" xfId="0" applyFont="1"/>
    <xf numFmtId="3" fontId="3" fillId="0" borderId="66" xfId="0" applyNumberFormat="1" applyFont="1" applyFill="1" applyBorder="1" applyAlignment="1">
      <alignment horizontal="right" vertical="center"/>
    </xf>
    <xf numFmtId="3" fontId="4" fillId="0" borderId="6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3" fillId="5" borderId="26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 wrapText="1"/>
    </xf>
    <xf numFmtId="3" fontId="4" fillId="0" borderId="43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49" fontId="4" fillId="0" borderId="4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3" fillId="5" borderId="49" xfId="0" applyNumberFormat="1" applyFont="1" applyFill="1" applyBorder="1" applyAlignment="1">
      <alignment horizontal="right" vertical="center"/>
    </xf>
    <xf numFmtId="49" fontId="4" fillId="0" borderId="50" xfId="0" applyNumberFormat="1" applyFont="1" applyFill="1" applyBorder="1" applyAlignment="1">
      <alignment vertical="center" wrapText="1"/>
    </xf>
    <xf numFmtId="3" fontId="4" fillId="0" borderId="78" xfId="0" applyNumberFormat="1" applyFont="1" applyFill="1" applyBorder="1" applyAlignment="1">
      <alignment horizontal="right" vertical="center"/>
    </xf>
    <xf numFmtId="49" fontId="4" fillId="0" borderId="44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3" fontId="4" fillId="0" borderId="80" xfId="0" applyNumberFormat="1" applyFont="1" applyFill="1" applyBorder="1" applyAlignment="1">
      <alignment horizontal="right" vertical="center"/>
    </xf>
    <xf numFmtId="49" fontId="4" fillId="0" borderId="67" xfId="0" applyNumberFormat="1" applyFont="1" applyFill="1" applyBorder="1" applyAlignment="1">
      <alignment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3" fontId="3" fillId="0" borderId="73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3" fillId="5" borderId="6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4" fillId="0" borderId="53" xfId="0" applyFont="1" applyFill="1" applyBorder="1" applyAlignment="1">
      <alignment horizontal="right" vertical="center"/>
    </xf>
    <xf numFmtId="3" fontId="4" fillId="0" borderId="57" xfId="0" applyNumberFormat="1" applyFont="1" applyBorder="1" applyAlignment="1">
      <alignment horizontal="right" vertical="center"/>
    </xf>
    <xf numFmtId="3" fontId="4" fillId="0" borderId="82" xfId="0" applyNumberFormat="1" applyFont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83" xfId="0" applyNumberFormat="1" applyFont="1" applyFill="1" applyBorder="1" applyAlignment="1">
      <alignment horizontal="right" vertical="center"/>
    </xf>
    <xf numFmtId="3" fontId="3" fillId="0" borderId="84" xfId="0" applyNumberFormat="1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center" vertical="center"/>
    </xf>
    <xf numFmtId="3" fontId="3" fillId="0" borderId="78" xfId="0" applyNumberFormat="1" applyFont="1" applyFill="1" applyBorder="1" applyAlignment="1">
      <alignment horizontal="right" vertical="center"/>
    </xf>
    <xf numFmtId="3" fontId="3" fillId="0" borderId="85" xfId="0" applyNumberFormat="1" applyFont="1" applyFill="1" applyBorder="1" applyAlignment="1">
      <alignment horizontal="right" vertical="center"/>
    </xf>
    <xf numFmtId="3" fontId="3" fillId="6" borderId="71" xfId="0" applyNumberFormat="1" applyFont="1" applyFill="1" applyBorder="1" applyAlignment="1">
      <alignment horizontal="right" vertical="center"/>
    </xf>
    <xf numFmtId="3" fontId="3" fillId="6" borderId="59" xfId="0" applyNumberFormat="1" applyFont="1" applyFill="1" applyBorder="1" applyAlignment="1">
      <alignment horizontal="right" vertical="center"/>
    </xf>
    <xf numFmtId="3" fontId="3" fillId="6" borderId="18" xfId="0" applyNumberFormat="1" applyFont="1" applyFill="1" applyBorder="1" applyAlignment="1">
      <alignment horizontal="right" vertical="center"/>
    </xf>
    <xf numFmtId="3" fontId="3" fillId="6" borderId="86" xfId="0" applyNumberFormat="1" applyFont="1" applyFill="1" applyBorder="1" applyAlignment="1">
      <alignment horizontal="right" vertical="center"/>
    </xf>
    <xf numFmtId="3" fontId="3" fillId="6" borderId="87" xfId="0" applyNumberFormat="1" applyFont="1" applyFill="1" applyBorder="1" applyAlignment="1">
      <alignment horizontal="right" vertical="center"/>
    </xf>
    <xf numFmtId="3" fontId="3" fillId="6" borderId="45" xfId="0" applyNumberFormat="1" applyFont="1" applyFill="1" applyBorder="1" applyAlignment="1">
      <alignment horizontal="right" vertical="center"/>
    </xf>
    <xf numFmtId="0" fontId="3" fillId="6" borderId="4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4" fillId="0" borderId="88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89" xfId="0" applyNumberFormat="1" applyFont="1" applyFill="1" applyBorder="1" applyAlignment="1">
      <alignment horizontal="right" vertical="center"/>
    </xf>
    <xf numFmtId="0" fontId="4" fillId="0" borderId="34" xfId="0" applyNumberFormat="1" applyFont="1" applyFill="1" applyBorder="1" applyAlignment="1">
      <alignment vertical="center" wrapText="1"/>
    </xf>
    <xf numFmtId="3" fontId="4" fillId="0" borderId="53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9" fontId="7" fillId="0" borderId="52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3" fontId="3" fillId="0" borderId="71" xfId="0" applyNumberFormat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3" fillId="5" borderId="45" xfId="0" applyNumberFormat="1" applyFont="1" applyFill="1" applyBorder="1" applyAlignment="1">
      <alignment horizontal="right" vertical="center"/>
    </xf>
    <xf numFmtId="49" fontId="7" fillId="0" borderId="48" xfId="0" applyNumberFormat="1" applyFont="1" applyFill="1" applyBorder="1" applyAlignment="1">
      <alignment horizontal="left" vertical="center" wrapText="1"/>
    </xf>
    <xf numFmtId="3" fontId="3" fillId="0" borderId="93" xfId="0" applyNumberFormat="1" applyFont="1" applyFill="1" applyBorder="1" applyAlignment="1">
      <alignment horizontal="right" vertical="center"/>
    </xf>
    <xf numFmtId="3" fontId="4" fillId="0" borderId="94" xfId="0" applyNumberFormat="1" applyFont="1" applyFill="1" applyBorder="1" applyAlignment="1">
      <alignment horizontal="right" vertical="center"/>
    </xf>
    <xf numFmtId="3" fontId="4" fillId="0" borderId="95" xfId="0" applyNumberFormat="1" applyFont="1" applyFill="1" applyBorder="1" applyAlignment="1">
      <alignment horizontal="right" vertical="center"/>
    </xf>
    <xf numFmtId="3" fontId="4" fillId="0" borderId="96" xfId="0" applyNumberFormat="1" applyFont="1" applyFill="1" applyBorder="1" applyAlignment="1">
      <alignment horizontal="right" vertical="center"/>
    </xf>
    <xf numFmtId="3" fontId="4" fillId="0" borderId="97" xfId="0" applyNumberFormat="1" applyFont="1" applyFill="1" applyBorder="1" applyAlignment="1">
      <alignment horizontal="right" vertical="center"/>
    </xf>
    <xf numFmtId="3" fontId="3" fillId="5" borderId="96" xfId="0" applyNumberFormat="1" applyFont="1" applyFill="1" applyBorder="1" applyAlignment="1">
      <alignment horizontal="right" vertical="center"/>
    </xf>
    <xf numFmtId="49" fontId="4" fillId="0" borderId="98" xfId="0" applyNumberFormat="1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3" fontId="4" fillId="0" borderId="99" xfId="0" applyNumberFormat="1" applyFont="1" applyFill="1" applyBorder="1" applyAlignment="1">
      <alignment horizontal="right" vertical="center"/>
    </xf>
    <xf numFmtId="3" fontId="4" fillId="0" borderId="100" xfId="0" applyNumberFormat="1" applyFont="1" applyFill="1" applyBorder="1" applyAlignment="1">
      <alignment horizontal="right" vertical="center"/>
    </xf>
    <xf numFmtId="3" fontId="4" fillId="0" borderId="101" xfId="0" applyNumberFormat="1" applyFont="1" applyFill="1" applyBorder="1" applyAlignment="1">
      <alignment horizontal="right" vertical="center"/>
    </xf>
    <xf numFmtId="3" fontId="4" fillId="0" borderId="102" xfId="0" applyNumberFormat="1" applyFont="1" applyFill="1" applyBorder="1" applyAlignment="1">
      <alignment horizontal="right" vertical="center"/>
    </xf>
    <xf numFmtId="3" fontId="3" fillId="5" borderId="103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3" fontId="4" fillId="0" borderId="104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3" fontId="3" fillId="6" borderId="107" xfId="0" applyNumberFormat="1" applyFont="1" applyFill="1" applyBorder="1" applyAlignment="1">
      <alignment horizontal="right" vertical="center"/>
    </xf>
    <xf numFmtId="0" fontId="3" fillId="6" borderId="18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 wrapText="1"/>
    </xf>
    <xf numFmtId="3" fontId="3" fillId="0" borderId="108" xfId="0" applyNumberFormat="1" applyFont="1" applyFill="1" applyBorder="1" applyAlignment="1">
      <alignment horizontal="right" vertical="center" wrapText="1"/>
    </xf>
    <xf numFmtId="3" fontId="3" fillId="0" borderId="78" xfId="0" applyNumberFormat="1" applyFont="1" applyFill="1" applyBorder="1" applyAlignment="1">
      <alignment horizontal="right" vertical="center" wrapText="1"/>
    </xf>
    <xf numFmtId="3" fontId="3" fillId="5" borderId="86" xfId="0" applyNumberFormat="1" applyFont="1" applyFill="1" applyBorder="1" applyAlignment="1">
      <alignment horizontal="right" vertical="center" wrapText="1"/>
    </xf>
    <xf numFmtId="3" fontId="3" fillId="5" borderId="111" xfId="0" applyNumberFormat="1" applyFont="1" applyFill="1" applyBorder="1" applyAlignment="1">
      <alignment horizontal="right" vertical="center" wrapText="1"/>
    </xf>
    <xf numFmtId="3" fontId="3" fillId="5" borderId="18" xfId="0" applyNumberFormat="1" applyFont="1" applyFill="1" applyBorder="1" applyAlignment="1">
      <alignment horizontal="right" vertical="center" wrapText="1"/>
    </xf>
    <xf numFmtId="3" fontId="3" fillId="5" borderId="21" xfId="0" applyNumberFormat="1" applyFont="1" applyFill="1" applyBorder="1" applyAlignment="1">
      <alignment horizontal="right" vertical="center" wrapText="1"/>
    </xf>
    <xf numFmtId="3" fontId="3" fillId="5" borderId="18" xfId="0" applyNumberFormat="1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center" vertical="center"/>
    </xf>
    <xf numFmtId="3" fontId="3" fillId="0" borderId="9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54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Fill="1" applyBorder="1" applyAlignment="1">
      <alignment horizontal="right" vertical="center" wrapText="1"/>
    </xf>
    <xf numFmtId="3" fontId="3" fillId="0" borderId="28" xfId="0" applyNumberFormat="1" applyFont="1" applyFill="1" applyBorder="1" applyAlignment="1">
      <alignment horizontal="right" vertical="center" wrapText="1"/>
    </xf>
    <xf numFmtId="3" fontId="3" fillId="5" borderId="54" xfId="0" applyNumberFormat="1" applyFont="1" applyFill="1" applyBorder="1" applyAlignment="1">
      <alignment horizontal="right" vertical="center" wrapText="1"/>
    </xf>
    <xf numFmtId="0" fontId="3" fillId="0" borderId="54" xfId="0" applyFont="1" applyFill="1" applyBorder="1" applyAlignment="1">
      <alignment horizontal="center" vertical="center"/>
    </xf>
    <xf numFmtId="3" fontId="3" fillId="0" borderId="71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45" xfId="0" applyNumberFormat="1" applyFont="1" applyFill="1" applyBorder="1" applyAlignment="1">
      <alignment horizontal="right" vertical="center" wrapText="1"/>
    </xf>
    <xf numFmtId="3" fontId="3" fillId="0" borderId="112" xfId="0" applyNumberFormat="1" applyFont="1" applyFill="1" applyBorder="1" applyAlignment="1">
      <alignment horizontal="right" vertical="center" wrapText="1"/>
    </xf>
    <xf numFmtId="3" fontId="3" fillId="0" borderId="39" xfId="0" applyNumberFormat="1" applyFont="1" applyFill="1" applyBorder="1" applyAlignment="1">
      <alignment horizontal="right" vertical="center" wrapText="1"/>
    </xf>
    <xf numFmtId="3" fontId="3" fillId="5" borderId="45" xfId="0" applyNumberFormat="1" applyFont="1" applyFill="1" applyBorder="1" applyAlignment="1">
      <alignment horizontal="right" vertical="center" wrapText="1"/>
    </xf>
    <xf numFmtId="0" fontId="3" fillId="0" borderId="45" xfId="0" applyFont="1" applyFill="1" applyBorder="1" applyAlignment="1">
      <alignment horizontal="center" vertical="center"/>
    </xf>
    <xf numFmtId="3" fontId="3" fillId="0" borderId="61" xfId="0" applyNumberFormat="1" applyFont="1" applyFill="1" applyBorder="1" applyAlignment="1">
      <alignment horizontal="right" vertical="center" wrapText="1"/>
    </xf>
    <xf numFmtId="3" fontId="3" fillId="0" borderId="33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Fill="1" applyBorder="1" applyAlignment="1">
      <alignment horizontal="right" vertical="center" wrapText="1"/>
    </xf>
    <xf numFmtId="3" fontId="3" fillId="0" borderId="86" xfId="0" applyNumberFormat="1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7" borderId="113" xfId="0" applyFont="1" applyFill="1" applyBorder="1" applyAlignment="1">
      <alignment horizontal="center" vertical="center"/>
    </xf>
    <xf numFmtId="0" fontId="3" fillId="7" borderId="114" xfId="0" applyFont="1" applyFill="1" applyBorder="1" applyAlignment="1">
      <alignment horizontal="center" vertical="center"/>
    </xf>
    <xf numFmtId="0" fontId="3" fillId="7" borderId="81" xfId="0" applyFont="1" applyFill="1" applyBorder="1" applyAlignment="1">
      <alignment horizontal="center" vertical="center"/>
    </xf>
    <xf numFmtId="0" fontId="3" fillId="7" borderId="115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7" borderId="1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>
      <alignment vertical="center" wrapText="1"/>
    </xf>
    <xf numFmtId="3" fontId="3" fillId="0" borderId="119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3" fontId="3" fillId="2" borderId="2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right"/>
    </xf>
    <xf numFmtId="0" fontId="15" fillId="2" borderId="24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3" fontId="3" fillId="5" borderId="60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3" fillId="5" borderId="60" xfId="0" applyNumberFormat="1" applyFont="1" applyFill="1" applyBorder="1" applyAlignment="1">
      <alignment horizontal="right" vertical="center"/>
    </xf>
    <xf numFmtId="3" fontId="3" fillId="0" borderId="92" xfId="0" applyNumberFormat="1" applyFont="1" applyFill="1" applyBorder="1" applyAlignment="1">
      <alignment horizontal="right" vertical="center"/>
    </xf>
    <xf numFmtId="3" fontId="3" fillId="0" borderId="61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horizontal="right" vertical="center" wrapText="1"/>
    </xf>
    <xf numFmtId="3" fontId="3" fillId="0" borderId="57" xfId="0" applyNumberFormat="1" applyFont="1" applyFill="1" applyBorder="1" applyAlignment="1">
      <alignment horizontal="right" vertical="center" wrapText="1"/>
    </xf>
    <xf numFmtId="3" fontId="3" fillId="0" borderId="110" xfId="0" applyNumberFormat="1" applyFont="1" applyFill="1" applyBorder="1" applyAlignment="1">
      <alignment horizontal="right" vertical="center" wrapText="1"/>
    </xf>
    <xf numFmtId="3" fontId="3" fillId="0" borderId="26" xfId="0" applyNumberFormat="1" applyFont="1" applyFill="1" applyBorder="1" applyAlignment="1">
      <alignment horizontal="right" vertical="center" wrapText="1"/>
    </xf>
    <xf numFmtId="3" fontId="3" fillId="0" borderId="80" xfId="0" applyNumberFormat="1" applyFont="1" applyFill="1" applyBorder="1" applyAlignment="1">
      <alignment horizontal="right" vertical="center" wrapText="1"/>
    </xf>
    <xf numFmtId="3" fontId="3" fillId="0" borderId="109" xfId="0" applyNumberFormat="1" applyFont="1" applyFill="1" applyBorder="1" applyAlignment="1">
      <alignment horizontal="right" vertical="center" wrapText="1"/>
    </xf>
    <xf numFmtId="3" fontId="3" fillId="0" borderId="106" xfId="0" applyNumberFormat="1" applyFont="1" applyFill="1" applyBorder="1" applyAlignment="1">
      <alignment horizontal="right" vertical="center"/>
    </xf>
    <xf numFmtId="3" fontId="3" fillId="0" borderId="105" xfId="0" applyNumberFormat="1" applyFont="1" applyFill="1" applyBorder="1" applyAlignment="1">
      <alignment horizontal="right" vertical="center"/>
    </xf>
    <xf numFmtId="3" fontId="4" fillId="0" borderId="68" xfId="0" applyNumberFormat="1" applyFont="1" applyFill="1" applyBorder="1" applyAlignment="1">
      <alignment horizontal="right" vertical="center"/>
    </xf>
    <xf numFmtId="3" fontId="3" fillId="6" borderId="121" xfId="0" applyNumberFormat="1" applyFont="1" applyFill="1" applyBorder="1" applyAlignment="1">
      <alignment horizontal="right" vertical="center"/>
    </xf>
    <xf numFmtId="3" fontId="3" fillId="0" borderId="70" xfId="0" applyNumberFormat="1" applyFont="1" applyFill="1" applyBorder="1" applyAlignment="1">
      <alignment horizontal="right" vertical="center"/>
    </xf>
    <xf numFmtId="3" fontId="3" fillId="0" borderId="104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0" fontId="4" fillId="0" borderId="58" xfId="0" applyFont="1" applyFill="1" applyBorder="1" applyAlignment="1">
      <alignment horizontal="right" vertical="center"/>
    </xf>
    <xf numFmtId="3" fontId="3" fillId="0" borderId="73" xfId="0" applyNumberFormat="1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0" fontId="2" fillId="0" borderId="90" xfId="0" applyFont="1" applyFill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3" fontId="4" fillId="0" borderId="117" xfId="0" applyNumberFormat="1" applyFont="1" applyFill="1" applyBorder="1" applyAlignment="1">
      <alignment horizontal="right" vertical="center"/>
    </xf>
    <xf numFmtId="3" fontId="3" fillId="0" borderId="92" xfId="0" applyNumberFormat="1" applyFont="1" applyFill="1" applyBorder="1" applyAlignment="1">
      <alignment horizontal="right" vertical="center"/>
    </xf>
    <xf numFmtId="3" fontId="4" fillId="0" borderId="62" xfId="0" applyNumberFormat="1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3" fillId="0" borderId="120" xfId="0" applyNumberFormat="1" applyFont="1" applyFill="1" applyBorder="1" applyAlignment="1">
      <alignment horizontal="right" vertical="center"/>
    </xf>
    <xf numFmtId="0" fontId="3" fillId="0" borderId="118" xfId="0" applyFont="1" applyFill="1" applyBorder="1" applyAlignment="1">
      <alignment horizontal="right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3" fontId="4" fillId="0" borderId="54" xfId="0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5" xfId="0" applyFont="1" applyBorder="1"/>
    <xf numFmtId="3" fontId="3" fillId="5" borderId="60" xfId="0" applyNumberFormat="1" applyFont="1" applyFill="1" applyBorder="1" applyAlignment="1">
      <alignment horizontal="right" vertical="center"/>
    </xf>
    <xf numFmtId="0" fontId="4" fillId="5" borderId="45" xfId="0" applyFont="1" applyFill="1" applyBorder="1" applyAlignment="1">
      <alignment horizontal="right" vertical="center"/>
    </xf>
    <xf numFmtId="0" fontId="3" fillId="0" borderId="79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0" borderId="5" xfId="0" applyFont="1" applyFill="1" applyBorder="1"/>
    <xf numFmtId="3" fontId="3" fillId="5" borderId="5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0" fontId="4" fillId="0" borderId="59" xfId="0" applyFont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2" fillId="0" borderId="15" xfId="0" applyFont="1" applyFill="1" applyBorder="1" applyAlignment="1"/>
    <xf numFmtId="0" fontId="4" fillId="0" borderId="59" xfId="0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82" xfId="0" applyNumberFormat="1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" fontId="4" fillId="0" borderId="60" xfId="0" applyNumberFormat="1" applyFont="1" applyBorder="1" applyAlignment="1">
      <alignment horizontal="right" vertical="center"/>
    </xf>
    <xf numFmtId="3" fontId="3" fillId="0" borderId="61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3" fillId="3" borderId="22" xfId="0" applyNumberFormat="1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right" vertical="center"/>
    </xf>
    <xf numFmtId="49" fontId="3" fillId="3" borderId="32" xfId="0" applyNumberFormat="1" applyFont="1" applyFill="1" applyBorder="1" applyAlignment="1">
      <alignment vertical="center" wrapText="1"/>
    </xf>
    <xf numFmtId="49" fontId="3" fillId="3" borderId="33" xfId="0" applyNumberFormat="1" applyFont="1" applyFill="1" applyBorder="1" applyAlignment="1">
      <alignment vertical="center" wrapText="1"/>
    </xf>
    <xf numFmtId="49" fontId="3" fillId="3" borderId="20" xfId="0" applyNumberFormat="1" applyFont="1" applyFill="1" applyBorder="1" applyAlignment="1">
      <alignment vertical="center" wrapText="1"/>
    </xf>
    <xf numFmtId="49" fontId="3" fillId="0" borderId="42" xfId="0" applyNumberFormat="1" applyFont="1" applyFill="1" applyBorder="1" applyAlignment="1">
      <alignment vertical="center" wrapText="1"/>
    </xf>
    <xf numFmtId="49" fontId="3" fillId="0" borderId="43" xfId="0" applyNumberFormat="1" applyFont="1" applyFill="1" applyBorder="1" applyAlignment="1">
      <alignment vertical="center" wrapText="1"/>
    </xf>
    <xf numFmtId="49" fontId="3" fillId="0" borderId="38" xfId="0" applyNumberFormat="1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4" borderId="32" xfId="0" applyNumberFormat="1" applyFont="1" applyFill="1" applyBorder="1" applyAlignment="1">
      <alignment vertical="center" wrapText="1"/>
    </xf>
    <xf numFmtId="49" fontId="3" fillId="4" borderId="33" xfId="0" applyNumberFormat="1" applyFont="1" applyFill="1" applyBorder="1" applyAlignment="1">
      <alignment vertical="center" wrapText="1"/>
    </xf>
    <xf numFmtId="49" fontId="3" fillId="4" borderId="2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4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35" xfId="0" applyFont="1" applyBorder="1" applyAlignment="1"/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Border="1" applyAlignment="1"/>
    <xf numFmtId="3" fontId="4" fillId="0" borderId="74" xfId="0" applyNumberFormat="1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/>
    <xf numFmtId="0" fontId="3" fillId="0" borderId="62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35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5" xfId="0" applyFont="1" applyBorder="1"/>
    <xf numFmtId="0" fontId="3" fillId="0" borderId="6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vertical="center" wrapText="1"/>
    </xf>
    <xf numFmtId="0" fontId="2" fillId="0" borderId="42" xfId="0" applyFont="1" applyBorder="1"/>
    <xf numFmtId="49" fontId="3" fillId="0" borderId="11" xfId="0" applyNumberFormat="1" applyFont="1" applyFill="1" applyBorder="1" applyAlignment="1">
      <alignment vertical="center" wrapText="1"/>
    </xf>
    <xf numFmtId="0" fontId="2" fillId="0" borderId="30" xfId="0" applyFont="1" applyBorder="1"/>
    <xf numFmtId="49" fontId="3" fillId="6" borderId="1" xfId="0" applyNumberFormat="1" applyFont="1" applyFill="1" applyBorder="1" applyAlignment="1">
      <alignment vertical="center" wrapText="1"/>
    </xf>
    <xf numFmtId="0" fontId="2" fillId="6" borderId="5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7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3" fillId="0" borderId="33" xfId="0" applyFont="1" applyFill="1" applyBorder="1" applyAlignment="1">
      <alignment horizontal="left" vertical="center"/>
    </xf>
    <xf numFmtId="0" fontId="2" fillId="0" borderId="33" xfId="0" applyFont="1" applyBorder="1"/>
    <xf numFmtId="49" fontId="3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49" fontId="3" fillId="0" borderId="29" xfId="0" applyNumberFormat="1" applyFont="1" applyFill="1" applyBorder="1" applyAlignment="1">
      <alignment vertical="center"/>
    </xf>
    <xf numFmtId="0" fontId="2" fillId="0" borderId="29" xfId="0" applyFont="1" applyBorder="1"/>
    <xf numFmtId="0" fontId="3" fillId="5" borderId="33" xfId="0" applyFont="1" applyFill="1" applyBorder="1" applyAlignment="1">
      <alignment vertical="center"/>
    </xf>
    <xf numFmtId="0" fontId="2" fillId="5" borderId="33" xfId="0" applyFont="1" applyFill="1" applyBorder="1"/>
    <xf numFmtId="49" fontId="3" fillId="6" borderId="33" xfId="0" applyNumberFormat="1" applyFont="1" applyFill="1" applyBorder="1" applyAlignment="1">
      <alignment horizontal="left" vertical="center" wrapText="1"/>
    </xf>
    <xf numFmtId="0" fontId="2" fillId="6" borderId="33" xfId="0" applyFont="1" applyFill="1" applyBorder="1"/>
    <xf numFmtId="49" fontId="3" fillId="0" borderId="7" xfId="0" applyNumberFormat="1" applyFont="1" applyFill="1" applyBorder="1" applyAlignment="1">
      <alignment vertical="center" wrapText="1"/>
    </xf>
    <xf numFmtId="0" fontId="2" fillId="0" borderId="7" xfId="0" applyFont="1" applyBorder="1"/>
    <xf numFmtId="0" fontId="3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" fillId="7" borderId="60" xfId="0" applyFont="1" applyFill="1" applyBorder="1" applyAlignment="1">
      <alignment horizontal="center" vertical="center"/>
    </xf>
    <xf numFmtId="0" fontId="4" fillId="0" borderId="54" xfId="0" applyFont="1" applyBorder="1" applyAlignment="1"/>
    <xf numFmtId="0" fontId="3" fillId="7" borderId="60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2" fillId="7" borderId="62" xfId="0" applyFont="1" applyFill="1" applyBorder="1" applyAlignment="1">
      <alignment horizontal="center" vertical="center" wrapText="1"/>
    </xf>
    <xf numFmtId="0" fontId="11" fillId="0" borderId="77" xfId="0" applyFont="1" applyBorder="1" applyAlignment="1"/>
    <xf numFmtId="0" fontId="3" fillId="5" borderId="60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/>
    <xf numFmtId="0" fontId="3" fillId="7" borderId="62" xfId="0" applyFont="1" applyFill="1" applyBorder="1" applyAlignment="1">
      <alignment horizontal="center" vertical="center"/>
    </xf>
    <xf numFmtId="0" fontId="4" fillId="0" borderId="77" xfId="0" applyFont="1" applyBorder="1" applyAlignment="1"/>
    <xf numFmtId="18" fontId="15" fillId="2" borderId="25" xfId="0" applyNumberFormat="1" applyFont="1" applyFill="1" applyBorder="1" applyAlignment="1">
      <alignment horizontal="center" vertical="center"/>
    </xf>
    <xf numFmtId="18" fontId="15" fillId="2" borderId="40" xfId="0" applyNumberFormat="1" applyFont="1" applyFill="1" applyBorder="1" applyAlignment="1">
      <alignment horizontal="center" vertical="center"/>
    </xf>
    <xf numFmtId="18" fontId="15" fillId="2" borderId="17" xfId="0" applyNumberFormat="1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>
      <alignment horizontal="center" vertical="center"/>
    </xf>
    <xf numFmtId="0" fontId="15" fillId="2" borderId="40" xfId="0" applyNumberFormat="1" applyFont="1" applyFill="1" applyBorder="1" applyAlignment="1">
      <alignment horizontal="center" vertical="center"/>
    </xf>
    <xf numFmtId="0" fontId="15" fillId="2" borderId="17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wrapText="1"/>
    </xf>
    <xf numFmtId="0" fontId="2" fillId="0" borderId="92" xfId="0" applyFont="1" applyBorder="1" applyAlignment="1">
      <alignment vertical="center"/>
    </xf>
    <xf numFmtId="0" fontId="3" fillId="7" borderId="116" xfId="0" applyFont="1" applyFill="1" applyBorder="1" applyAlignment="1">
      <alignment horizontal="center" vertical="center" wrapText="1"/>
    </xf>
    <xf numFmtId="0" fontId="4" fillId="0" borderId="116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M1144"/>
  <sheetViews>
    <sheetView tabSelected="1" view="pageBreakPreview" zoomScale="80" zoomScaleNormal="100" zoomScaleSheetLayoutView="80" workbookViewId="0">
      <selection activeCell="B4" sqref="B4"/>
    </sheetView>
  </sheetViews>
  <sheetFormatPr defaultRowHeight="16.5" x14ac:dyDescent="0.25"/>
  <cols>
    <col min="1" max="1" width="5" style="4" customWidth="1"/>
    <col min="2" max="2" width="84.5703125" style="1" customWidth="1"/>
    <col min="3" max="4" width="15.7109375" style="1" customWidth="1"/>
    <col min="5" max="5" width="20.7109375" style="1" customWidth="1"/>
    <col min="6" max="6" width="18.7109375" style="1" customWidth="1"/>
    <col min="7" max="7" width="19" style="1" customWidth="1"/>
    <col min="8" max="11" width="18.7109375" style="1" customWidth="1"/>
    <col min="12" max="12" width="18.7109375" style="3" customWidth="1"/>
    <col min="13" max="13" width="7.85546875" style="2" customWidth="1"/>
    <col min="14" max="235" width="9.140625" style="1"/>
    <col min="236" max="236" width="5" style="1" customWidth="1"/>
    <col min="237" max="237" width="75.28515625" style="1" customWidth="1"/>
    <col min="238" max="238" width="14" style="1" customWidth="1"/>
    <col min="239" max="239" width="13" style="1" customWidth="1"/>
    <col min="240" max="240" width="21.28515625" style="1" customWidth="1"/>
    <col min="241" max="250" width="19" style="1" customWidth="1"/>
    <col min="251" max="251" width="23" style="1" customWidth="1"/>
    <col min="252" max="252" width="12.28515625" style="1" customWidth="1"/>
    <col min="253" max="253" width="24.140625" style="1" customWidth="1"/>
    <col min="254" max="254" width="17.28515625" style="1" customWidth="1"/>
    <col min="255" max="386" width="4.5703125" style="1" customWidth="1"/>
    <col min="387" max="568" width="5.5703125" style="1" customWidth="1"/>
    <col min="569" max="747" width="9.140625" style="1"/>
    <col min="748" max="748" width="5" style="1" customWidth="1"/>
    <col min="749" max="749" width="75.28515625" style="1" customWidth="1"/>
    <col min="750" max="750" width="14" style="1" customWidth="1"/>
    <col min="751" max="751" width="13" style="1" customWidth="1"/>
    <col min="752" max="752" width="21.28515625" style="1" customWidth="1"/>
    <col min="753" max="762" width="19" style="1" customWidth="1"/>
    <col min="763" max="763" width="23" style="1" customWidth="1"/>
    <col min="764" max="764" width="12.28515625" style="1" customWidth="1"/>
    <col min="765" max="765" width="24.140625" style="1" customWidth="1"/>
    <col min="766" max="767" width="17.28515625" style="1" customWidth="1"/>
    <col min="768" max="768" width="15" style="1" bestFit="1" customWidth="1"/>
    <col min="769" max="770" width="9.85546875" style="1" bestFit="1" customWidth="1"/>
    <col min="771" max="771" width="9.28515625" style="1" bestFit="1" customWidth="1"/>
    <col min="772" max="772" width="12.5703125" style="1" bestFit="1" customWidth="1"/>
    <col min="773" max="773" width="62.85546875" style="1" customWidth="1"/>
    <col min="774" max="774" width="3.85546875" style="1" customWidth="1"/>
    <col min="775" max="775" width="17.5703125" style="1" customWidth="1"/>
    <col min="776" max="776" width="17.85546875" style="1" customWidth="1"/>
    <col min="777" max="777" width="14.42578125" style="1" customWidth="1"/>
    <col min="778" max="778" width="18.7109375" style="1" customWidth="1"/>
    <col min="779" max="1003" width="9.140625" style="1"/>
    <col min="1004" max="1004" width="5" style="1" customWidth="1"/>
    <col min="1005" max="1005" width="75.28515625" style="1" customWidth="1"/>
    <col min="1006" max="1006" width="14" style="1" customWidth="1"/>
    <col min="1007" max="1007" width="13" style="1" customWidth="1"/>
    <col min="1008" max="1008" width="21.28515625" style="1" customWidth="1"/>
    <col min="1009" max="1018" width="19" style="1" customWidth="1"/>
    <col min="1019" max="1019" width="23" style="1" customWidth="1"/>
    <col min="1020" max="1020" width="12.28515625" style="1" customWidth="1"/>
    <col min="1021" max="1021" width="24.140625" style="1" customWidth="1"/>
    <col min="1022" max="1023" width="17.28515625" style="1" customWidth="1"/>
    <col min="1024" max="1024" width="15" style="1" bestFit="1" customWidth="1"/>
    <col min="1025" max="1026" width="9.85546875" style="1" bestFit="1" customWidth="1"/>
    <col min="1027" max="1027" width="9.28515625" style="1" bestFit="1" customWidth="1"/>
    <col min="1028" max="1028" width="12.5703125" style="1" bestFit="1" customWidth="1"/>
    <col min="1029" max="1029" width="62.85546875" style="1" customWidth="1"/>
    <col min="1030" max="1030" width="3.85546875" style="1" customWidth="1"/>
    <col min="1031" max="1031" width="17.5703125" style="1" customWidth="1"/>
    <col min="1032" max="1032" width="17.85546875" style="1" customWidth="1"/>
    <col min="1033" max="1033" width="14.42578125" style="1" customWidth="1"/>
    <col min="1034" max="1034" width="18.7109375" style="1" customWidth="1"/>
    <col min="1035" max="1259" width="9.140625" style="1"/>
    <col min="1260" max="1260" width="5" style="1" customWidth="1"/>
    <col min="1261" max="1261" width="75.28515625" style="1" customWidth="1"/>
    <col min="1262" max="1262" width="14" style="1" customWidth="1"/>
    <col min="1263" max="1263" width="13" style="1" customWidth="1"/>
    <col min="1264" max="1264" width="21.28515625" style="1" customWidth="1"/>
    <col min="1265" max="1274" width="19" style="1" customWidth="1"/>
    <col min="1275" max="1275" width="23" style="1" customWidth="1"/>
    <col min="1276" max="1276" width="12.28515625" style="1" customWidth="1"/>
    <col min="1277" max="1277" width="24.140625" style="1" customWidth="1"/>
    <col min="1278" max="1279" width="17.28515625" style="1" customWidth="1"/>
    <col min="1280" max="1280" width="15" style="1" bestFit="1" customWidth="1"/>
    <col min="1281" max="1282" width="9.85546875" style="1" bestFit="1" customWidth="1"/>
    <col min="1283" max="1283" width="9.28515625" style="1" bestFit="1" customWidth="1"/>
    <col min="1284" max="1284" width="12.5703125" style="1" bestFit="1" customWidth="1"/>
    <col min="1285" max="1285" width="62.85546875" style="1" customWidth="1"/>
    <col min="1286" max="1286" width="3.85546875" style="1" customWidth="1"/>
    <col min="1287" max="1287" width="17.5703125" style="1" customWidth="1"/>
    <col min="1288" max="1288" width="17.85546875" style="1" customWidth="1"/>
    <col min="1289" max="1289" width="14.42578125" style="1" customWidth="1"/>
    <col min="1290" max="1290" width="18.7109375" style="1" customWidth="1"/>
    <col min="1291" max="1515" width="9.140625" style="1"/>
    <col min="1516" max="1516" width="5" style="1" customWidth="1"/>
    <col min="1517" max="1517" width="75.28515625" style="1" customWidth="1"/>
    <col min="1518" max="1518" width="14" style="1" customWidth="1"/>
    <col min="1519" max="1519" width="13" style="1" customWidth="1"/>
    <col min="1520" max="1520" width="21.28515625" style="1" customWidth="1"/>
    <col min="1521" max="1530" width="19" style="1" customWidth="1"/>
    <col min="1531" max="1531" width="23" style="1" customWidth="1"/>
    <col min="1532" max="1532" width="12.28515625" style="1" customWidth="1"/>
    <col min="1533" max="1533" width="24.140625" style="1" customWidth="1"/>
    <col min="1534" max="1535" width="17.28515625" style="1" customWidth="1"/>
    <col min="1536" max="1536" width="15" style="1" bestFit="1" customWidth="1"/>
    <col min="1537" max="1538" width="9.85546875" style="1" bestFit="1" customWidth="1"/>
    <col min="1539" max="1539" width="9.28515625" style="1" bestFit="1" customWidth="1"/>
    <col min="1540" max="1540" width="12.5703125" style="1" bestFit="1" customWidth="1"/>
    <col min="1541" max="1541" width="62.85546875" style="1" customWidth="1"/>
    <col min="1542" max="1542" width="3.85546875" style="1" customWidth="1"/>
    <col min="1543" max="1543" width="17.5703125" style="1" customWidth="1"/>
    <col min="1544" max="1544" width="17.85546875" style="1" customWidth="1"/>
    <col min="1545" max="1545" width="14.42578125" style="1" customWidth="1"/>
    <col min="1546" max="1546" width="18.7109375" style="1" customWidth="1"/>
    <col min="1547" max="1771" width="9.140625" style="1"/>
    <col min="1772" max="1772" width="5" style="1" customWidth="1"/>
    <col min="1773" max="1773" width="75.28515625" style="1" customWidth="1"/>
    <col min="1774" max="1774" width="14" style="1" customWidth="1"/>
    <col min="1775" max="1775" width="13" style="1" customWidth="1"/>
    <col min="1776" max="1776" width="21.28515625" style="1" customWidth="1"/>
    <col min="1777" max="1786" width="19" style="1" customWidth="1"/>
    <col min="1787" max="1787" width="23" style="1" customWidth="1"/>
    <col min="1788" max="1788" width="12.28515625" style="1" customWidth="1"/>
    <col min="1789" max="1789" width="24.140625" style="1" customWidth="1"/>
    <col min="1790" max="1791" width="17.28515625" style="1" customWidth="1"/>
    <col min="1792" max="1792" width="15" style="1" bestFit="1" customWidth="1"/>
    <col min="1793" max="1794" width="9.85546875" style="1" bestFit="1" customWidth="1"/>
    <col min="1795" max="1795" width="9.28515625" style="1" bestFit="1" customWidth="1"/>
    <col min="1796" max="1796" width="12.5703125" style="1" bestFit="1" customWidth="1"/>
    <col min="1797" max="1797" width="62.85546875" style="1" customWidth="1"/>
    <col min="1798" max="1798" width="3.85546875" style="1" customWidth="1"/>
    <col min="1799" max="1799" width="17.5703125" style="1" customWidth="1"/>
    <col min="1800" max="1800" width="17.85546875" style="1" customWidth="1"/>
    <col min="1801" max="1801" width="14.42578125" style="1" customWidth="1"/>
    <col min="1802" max="1802" width="18.7109375" style="1" customWidth="1"/>
    <col min="1803" max="2027" width="9.140625" style="1"/>
    <col min="2028" max="2028" width="5" style="1" customWidth="1"/>
    <col min="2029" max="2029" width="75.28515625" style="1" customWidth="1"/>
    <col min="2030" max="2030" width="14" style="1" customWidth="1"/>
    <col min="2031" max="2031" width="13" style="1" customWidth="1"/>
    <col min="2032" max="2032" width="21.28515625" style="1" customWidth="1"/>
    <col min="2033" max="2042" width="19" style="1" customWidth="1"/>
    <col min="2043" max="2043" width="23" style="1" customWidth="1"/>
    <col min="2044" max="2044" width="12.28515625" style="1" customWidth="1"/>
    <col min="2045" max="2045" width="24.140625" style="1" customWidth="1"/>
    <col min="2046" max="2047" width="17.28515625" style="1" customWidth="1"/>
    <col min="2048" max="2048" width="15" style="1" bestFit="1" customWidth="1"/>
    <col min="2049" max="2050" width="9.85546875" style="1" bestFit="1" customWidth="1"/>
    <col min="2051" max="2051" width="9.28515625" style="1" bestFit="1" customWidth="1"/>
    <col min="2052" max="2052" width="12.5703125" style="1" bestFit="1" customWidth="1"/>
    <col min="2053" max="2053" width="62.85546875" style="1" customWidth="1"/>
    <col min="2054" max="2054" width="3.85546875" style="1" customWidth="1"/>
    <col min="2055" max="2055" width="17.5703125" style="1" customWidth="1"/>
    <col min="2056" max="2056" width="17.85546875" style="1" customWidth="1"/>
    <col min="2057" max="2057" width="14.42578125" style="1" customWidth="1"/>
    <col min="2058" max="2058" width="18.7109375" style="1" customWidth="1"/>
    <col min="2059" max="2283" width="9.140625" style="1"/>
    <col min="2284" max="2284" width="5" style="1" customWidth="1"/>
    <col min="2285" max="2285" width="75.28515625" style="1" customWidth="1"/>
    <col min="2286" max="2286" width="14" style="1" customWidth="1"/>
    <col min="2287" max="2287" width="13" style="1" customWidth="1"/>
    <col min="2288" max="2288" width="21.28515625" style="1" customWidth="1"/>
    <col min="2289" max="2298" width="19" style="1" customWidth="1"/>
    <col min="2299" max="2299" width="23" style="1" customWidth="1"/>
    <col min="2300" max="2300" width="12.28515625" style="1" customWidth="1"/>
    <col min="2301" max="2301" width="24.140625" style="1" customWidth="1"/>
    <col min="2302" max="2303" width="17.28515625" style="1" customWidth="1"/>
    <col min="2304" max="2304" width="15" style="1" bestFit="1" customWidth="1"/>
    <col min="2305" max="2306" width="9.85546875" style="1" bestFit="1" customWidth="1"/>
    <col min="2307" max="2307" width="9.28515625" style="1" bestFit="1" customWidth="1"/>
    <col min="2308" max="2308" width="12.5703125" style="1" bestFit="1" customWidth="1"/>
    <col min="2309" max="2309" width="62.85546875" style="1" customWidth="1"/>
    <col min="2310" max="2310" width="3.85546875" style="1" customWidth="1"/>
    <col min="2311" max="2311" width="17.5703125" style="1" customWidth="1"/>
    <col min="2312" max="2312" width="17.85546875" style="1" customWidth="1"/>
    <col min="2313" max="2313" width="14.42578125" style="1" customWidth="1"/>
    <col min="2314" max="2314" width="18.7109375" style="1" customWidth="1"/>
    <col min="2315" max="2539" width="9.140625" style="1"/>
    <col min="2540" max="2540" width="5" style="1" customWidth="1"/>
    <col min="2541" max="2541" width="75.28515625" style="1" customWidth="1"/>
    <col min="2542" max="2542" width="14" style="1" customWidth="1"/>
    <col min="2543" max="2543" width="13" style="1" customWidth="1"/>
    <col min="2544" max="2544" width="21.28515625" style="1" customWidth="1"/>
    <col min="2545" max="2554" width="19" style="1" customWidth="1"/>
    <col min="2555" max="2555" width="23" style="1" customWidth="1"/>
    <col min="2556" max="2556" width="12.28515625" style="1" customWidth="1"/>
    <col min="2557" max="2557" width="24.140625" style="1" customWidth="1"/>
    <col min="2558" max="2559" width="17.28515625" style="1" customWidth="1"/>
    <col min="2560" max="2560" width="15" style="1" bestFit="1" customWidth="1"/>
    <col min="2561" max="2562" width="9.85546875" style="1" bestFit="1" customWidth="1"/>
    <col min="2563" max="2563" width="9.28515625" style="1" bestFit="1" customWidth="1"/>
    <col min="2564" max="2564" width="12.5703125" style="1" bestFit="1" customWidth="1"/>
    <col min="2565" max="2565" width="62.85546875" style="1" customWidth="1"/>
    <col min="2566" max="2566" width="3.85546875" style="1" customWidth="1"/>
    <col min="2567" max="2567" width="17.5703125" style="1" customWidth="1"/>
    <col min="2568" max="2568" width="17.85546875" style="1" customWidth="1"/>
    <col min="2569" max="2569" width="14.42578125" style="1" customWidth="1"/>
    <col min="2570" max="2570" width="18.7109375" style="1" customWidth="1"/>
    <col min="2571" max="2795" width="9.140625" style="1"/>
    <col min="2796" max="2796" width="5" style="1" customWidth="1"/>
    <col min="2797" max="2797" width="75.28515625" style="1" customWidth="1"/>
    <col min="2798" max="2798" width="14" style="1" customWidth="1"/>
    <col min="2799" max="2799" width="13" style="1" customWidth="1"/>
    <col min="2800" max="2800" width="21.28515625" style="1" customWidth="1"/>
    <col min="2801" max="2810" width="19" style="1" customWidth="1"/>
    <col min="2811" max="2811" width="23" style="1" customWidth="1"/>
    <col min="2812" max="2812" width="12.28515625" style="1" customWidth="1"/>
    <col min="2813" max="2813" width="24.140625" style="1" customWidth="1"/>
    <col min="2814" max="2815" width="17.28515625" style="1" customWidth="1"/>
    <col min="2816" max="2816" width="15" style="1" bestFit="1" customWidth="1"/>
    <col min="2817" max="2818" width="9.85546875" style="1" bestFit="1" customWidth="1"/>
    <col min="2819" max="2819" width="9.28515625" style="1" bestFit="1" customWidth="1"/>
    <col min="2820" max="2820" width="12.5703125" style="1" bestFit="1" customWidth="1"/>
    <col min="2821" max="2821" width="62.85546875" style="1" customWidth="1"/>
    <col min="2822" max="2822" width="3.85546875" style="1" customWidth="1"/>
    <col min="2823" max="2823" width="17.5703125" style="1" customWidth="1"/>
    <col min="2824" max="2824" width="17.85546875" style="1" customWidth="1"/>
    <col min="2825" max="2825" width="14.42578125" style="1" customWidth="1"/>
    <col min="2826" max="2826" width="18.7109375" style="1" customWidth="1"/>
    <col min="2827" max="3051" width="9.140625" style="1"/>
    <col min="3052" max="3052" width="5" style="1" customWidth="1"/>
    <col min="3053" max="3053" width="75.28515625" style="1" customWidth="1"/>
    <col min="3054" max="3054" width="14" style="1" customWidth="1"/>
    <col min="3055" max="3055" width="13" style="1" customWidth="1"/>
    <col min="3056" max="3056" width="21.28515625" style="1" customWidth="1"/>
    <col min="3057" max="3066" width="19" style="1" customWidth="1"/>
    <col min="3067" max="3067" width="23" style="1" customWidth="1"/>
    <col min="3068" max="3068" width="12.28515625" style="1" customWidth="1"/>
    <col min="3069" max="3069" width="24.140625" style="1" customWidth="1"/>
    <col min="3070" max="3071" width="17.28515625" style="1" customWidth="1"/>
    <col min="3072" max="3072" width="15" style="1" bestFit="1" customWidth="1"/>
    <col min="3073" max="3074" width="9.85546875" style="1" bestFit="1" customWidth="1"/>
    <col min="3075" max="3075" width="9.28515625" style="1" bestFit="1" customWidth="1"/>
    <col min="3076" max="3076" width="12.5703125" style="1" bestFit="1" customWidth="1"/>
    <col min="3077" max="3077" width="62.85546875" style="1" customWidth="1"/>
    <col min="3078" max="3078" width="3.85546875" style="1" customWidth="1"/>
    <col min="3079" max="3079" width="17.5703125" style="1" customWidth="1"/>
    <col min="3080" max="3080" width="17.85546875" style="1" customWidth="1"/>
    <col min="3081" max="3081" width="14.42578125" style="1" customWidth="1"/>
    <col min="3082" max="3082" width="18.7109375" style="1" customWidth="1"/>
    <col min="3083" max="3307" width="9.140625" style="1"/>
    <col min="3308" max="3308" width="5" style="1" customWidth="1"/>
    <col min="3309" max="3309" width="75.28515625" style="1" customWidth="1"/>
    <col min="3310" max="3310" width="14" style="1" customWidth="1"/>
    <col min="3311" max="3311" width="13" style="1" customWidth="1"/>
    <col min="3312" max="3312" width="21.28515625" style="1" customWidth="1"/>
    <col min="3313" max="3322" width="19" style="1" customWidth="1"/>
    <col min="3323" max="3323" width="23" style="1" customWidth="1"/>
    <col min="3324" max="3324" width="12.28515625" style="1" customWidth="1"/>
    <col min="3325" max="3325" width="24.140625" style="1" customWidth="1"/>
    <col min="3326" max="3327" width="17.28515625" style="1" customWidth="1"/>
    <col min="3328" max="3328" width="15" style="1" bestFit="1" customWidth="1"/>
    <col min="3329" max="3330" width="9.85546875" style="1" bestFit="1" customWidth="1"/>
    <col min="3331" max="3331" width="9.28515625" style="1" bestFit="1" customWidth="1"/>
    <col min="3332" max="3332" width="12.5703125" style="1" bestFit="1" customWidth="1"/>
    <col min="3333" max="3333" width="62.85546875" style="1" customWidth="1"/>
    <col min="3334" max="3334" width="3.85546875" style="1" customWidth="1"/>
    <col min="3335" max="3335" width="17.5703125" style="1" customWidth="1"/>
    <col min="3336" max="3336" width="17.85546875" style="1" customWidth="1"/>
    <col min="3337" max="3337" width="14.42578125" style="1" customWidth="1"/>
    <col min="3338" max="3338" width="18.7109375" style="1" customWidth="1"/>
    <col min="3339" max="3563" width="9.140625" style="1"/>
    <col min="3564" max="3564" width="5" style="1" customWidth="1"/>
    <col min="3565" max="3565" width="75.28515625" style="1" customWidth="1"/>
    <col min="3566" max="3566" width="14" style="1" customWidth="1"/>
    <col min="3567" max="3567" width="13" style="1" customWidth="1"/>
    <col min="3568" max="3568" width="21.28515625" style="1" customWidth="1"/>
    <col min="3569" max="3578" width="19" style="1" customWidth="1"/>
    <col min="3579" max="3579" width="23" style="1" customWidth="1"/>
    <col min="3580" max="3580" width="12.28515625" style="1" customWidth="1"/>
    <col min="3581" max="3581" width="24.140625" style="1" customWidth="1"/>
    <col min="3582" max="3583" width="17.28515625" style="1" customWidth="1"/>
    <col min="3584" max="3584" width="15" style="1" bestFit="1" customWidth="1"/>
    <col min="3585" max="3586" width="9.85546875" style="1" bestFit="1" customWidth="1"/>
    <col min="3587" max="3587" width="9.28515625" style="1" bestFit="1" customWidth="1"/>
    <col min="3588" max="3588" width="12.5703125" style="1" bestFit="1" customWidth="1"/>
    <col min="3589" max="3589" width="62.85546875" style="1" customWidth="1"/>
    <col min="3590" max="3590" width="3.85546875" style="1" customWidth="1"/>
    <col min="3591" max="3591" width="17.5703125" style="1" customWidth="1"/>
    <col min="3592" max="3592" width="17.85546875" style="1" customWidth="1"/>
    <col min="3593" max="3593" width="14.42578125" style="1" customWidth="1"/>
    <col min="3594" max="3594" width="18.7109375" style="1" customWidth="1"/>
    <col min="3595" max="3819" width="9.140625" style="1"/>
    <col min="3820" max="3820" width="5" style="1" customWidth="1"/>
    <col min="3821" max="3821" width="75.28515625" style="1" customWidth="1"/>
    <col min="3822" max="3822" width="14" style="1" customWidth="1"/>
    <col min="3823" max="3823" width="13" style="1" customWidth="1"/>
    <col min="3824" max="3824" width="21.28515625" style="1" customWidth="1"/>
    <col min="3825" max="3834" width="19" style="1" customWidth="1"/>
    <col min="3835" max="3835" width="23" style="1" customWidth="1"/>
    <col min="3836" max="3836" width="12.28515625" style="1" customWidth="1"/>
    <col min="3837" max="3837" width="24.140625" style="1" customWidth="1"/>
    <col min="3838" max="3839" width="17.28515625" style="1" customWidth="1"/>
    <col min="3840" max="3840" width="15" style="1" bestFit="1" customWidth="1"/>
    <col min="3841" max="3842" width="9.85546875" style="1" bestFit="1" customWidth="1"/>
    <col min="3843" max="3843" width="9.28515625" style="1" bestFit="1" customWidth="1"/>
    <col min="3844" max="3844" width="12.5703125" style="1" bestFit="1" customWidth="1"/>
    <col min="3845" max="3845" width="62.85546875" style="1" customWidth="1"/>
    <col min="3846" max="3846" width="3.85546875" style="1" customWidth="1"/>
    <col min="3847" max="3847" width="17.5703125" style="1" customWidth="1"/>
    <col min="3848" max="3848" width="17.85546875" style="1" customWidth="1"/>
    <col min="3849" max="3849" width="14.42578125" style="1" customWidth="1"/>
    <col min="3850" max="3850" width="18.7109375" style="1" customWidth="1"/>
    <col min="3851" max="4075" width="9.140625" style="1"/>
    <col min="4076" max="4076" width="5" style="1" customWidth="1"/>
    <col min="4077" max="4077" width="75.28515625" style="1" customWidth="1"/>
    <col min="4078" max="4078" width="14" style="1" customWidth="1"/>
    <col min="4079" max="4079" width="13" style="1" customWidth="1"/>
    <col min="4080" max="4080" width="21.28515625" style="1" customWidth="1"/>
    <col min="4081" max="4090" width="19" style="1" customWidth="1"/>
    <col min="4091" max="4091" width="23" style="1" customWidth="1"/>
    <col min="4092" max="4092" width="12.28515625" style="1" customWidth="1"/>
    <col min="4093" max="4093" width="24.140625" style="1" customWidth="1"/>
    <col min="4094" max="4095" width="17.28515625" style="1" customWidth="1"/>
    <col min="4096" max="4096" width="15" style="1" bestFit="1" customWidth="1"/>
    <col min="4097" max="4098" width="9.85546875" style="1" bestFit="1" customWidth="1"/>
    <col min="4099" max="4099" width="9.28515625" style="1" bestFit="1" customWidth="1"/>
    <col min="4100" max="4100" width="12.5703125" style="1" bestFit="1" customWidth="1"/>
    <col min="4101" max="4101" width="62.85546875" style="1" customWidth="1"/>
    <col min="4102" max="4102" width="3.85546875" style="1" customWidth="1"/>
    <col min="4103" max="4103" width="17.5703125" style="1" customWidth="1"/>
    <col min="4104" max="4104" width="17.85546875" style="1" customWidth="1"/>
    <col min="4105" max="4105" width="14.42578125" style="1" customWidth="1"/>
    <col min="4106" max="4106" width="18.7109375" style="1" customWidth="1"/>
    <col min="4107" max="4331" width="9.140625" style="1"/>
    <col min="4332" max="4332" width="5" style="1" customWidth="1"/>
    <col min="4333" max="4333" width="75.28515625" style="1" customWidth="1"/>
    <col min="4334" max="4334" width="14" style="1" customWidth="1"/>
    <col min="4335" max="4335" width="13" style="1" customWidth="1"/>
    <col min="4336" max="4336" width="21.28515625" style="1" customWidth="1"/>
    <col min="4337" max="4346" width="19" style="1" customWidth="1"/>
    <col min="4347" max="4347" width="23" style="1" customWidth="1"/>
    <col min="4348" max="4348" width="12.28515625" style="1" customWidth="1"/>
    <col min="4349" max="4349" width="24.140625" style="1" customWidth="1"/>
    <col min="4350" max="4351" width="17.28515625" style="1" customWidth="1"/>
    <col min="4352" max="4352" width="15" style="1" bestFit="1" customWidth="1"/>
    <col min="4353" max="4354" width="9.85546875" style="1" bestFit="1" customWidth="1"/>
    <col min="4355" max="4355" width="9.28515625" style="1" bestFit="1" customWidth="1"/>
    <col min="4356" max="4356" width="12.5703125" style="1" bestFit="1" customWidth="1"/>
    <col min="4357" max="4357" width="62.85546875" style="1" customWidth="1"/>
    <col min="4358" max="4358" width="3.85546875" style="1" customWidth="1"/>
    <col min="4359" max="4359" width="17.5703125" style="1" customWidth="1"/>
    <col min="4360" max="4360" width="17.85546875" style="1" customWidth="1"/>
    <col min="4361" max="4361" width="14.42578125" style="1" customWidth="1"/>
    <col min="4362" max="4362" width="18.7109375" style="1" customWidth="1"/>
    <col min="4363" max="4587" width="9.140625" style="1"/>
    <col min="4588" max="4588" width="5" style="1" customWidth="1"/>
    <col min="4589" max="4589" width="75.28515625" style="1" customWidth="1"/>
    <col min="4590" max="4590" width="14" style="1" customWidth="1"/>
    <col min="4591" max="4591" width="13" style="1" customWidth="1"/>
    <col min="4592" max="4592" width="21.28515625" style="1" customWidth="1"/>
    <col min="4593" max="4602" width="19" style="1" customWidth="1"/>
    <col min="4603" max="4603" width="23" style="1" customWidth="1"/>
    <col min="4604" max="4604" width="12.28515625" style="1" customWidth="1"/>
    <col min="4605" max="4605" width="24.140625" style="1" customWidth="1"/>
    <col min="4606" max="4607" width="17.28515625" style="1" customWidth="1"/>
    <col min="4608" max="4608" width="15" style="1" bestFit="1" customWidth="1"/>
    <col min="4609" max="4610" width="9.85546875" style="1" bestFit="1" customWidth="1"/>
    <col min="4611" max="4611" width="9.28515625" style="1" bestFit="1" customWidth="1"/>
    <col min="4612" max="4612" width="12.5703125" style="1" bestFit="1" customWidth="1"/>
    <col min="4613" max="4613" width="62.85546875" style="1" customWidth="1"/>
    <col min="4614" max="4614" width="3.85546875" style="1" customWidth="1"/>
    <col min="4615" max="4615" width="17.5703125" style="1" customWidth="1"/>
    <col min="4616" max="4616" width="17.85546875" style="1" customWidth="1"/>
    <col min="4617" max="4617" width="14.42578125" style="1" customWidth="1"/>
    <col min="4618" max="4618" width="18.7109375" style="1" customWidth="1"/>
    <col min="4619" max="4833" width="9.140625" style="1"/>
    <col min="4834" max="4857" width="6.28515625" style="1" customWidth="1"/>
    <col min="4858" max="4858" width="19" style="1" customWidth="1"/>
    <col min="4859" max="4859" width="23" style="1" customWidth="1"/>
    <col min="4860" max="4860" width="12.28515625" style="1" customWidth="1"/>
    <col min="4861" max="4861" width="24.140625" style="1" customWidth="1"/>
    <col min="4862" max="4863" width="17.28515625" style="1" customWidth="1"/>
    <col min="4864" max="4864" width="15" style="1" bestFit="1" customWidth="1"/>
    <col min="4865" max="4866" width="9.85546875" style="1" bestFit="1" customWidth="1"/>
    <col min="4867" max="4867" width="9.28515625" style="1" bestFit="1" customWidth="1"/>
    <col min="4868" max="4868" width="12.5703125" style="1" bestFit="1" customWidth="1"/>
    <col min="4869" max="4869" width="62.85546875" style="1" customWidth="1"/>
    <col min="4870" max="4870" width="3.85546875" style="1" customWidth="1"/>
    <col min="4871" max="4871" width="17.5703125" style="1" customWidth="1"/>
    <col min="4872" max="4872" width="17.85546875" style="1" customWidth="1"/>
    <col min="4873" max="4873" width="14.42578125" style="1" customWidth="1"/>
    <col min="4874" max="4874" width="18.7109375" style="1" customWidth="1"/>
    <col min="4875" max="5099" width="9.140625" style="1"/>
    <col min="5100" max="5100" width="5" style="1" customWidth="1"/>
    <col min="5101" max="5101" width="75.28515625" style="1" customWidth="1"/>
    <col min="5102" max="5102" width="14" style="1" customWidth="1"/>
    <col min="5103" max="5103" width="13" style="1" customWidth="1"/>
    <col min="5104" max="5104" width="21.28515625" style="1" customWidth="1"/>
    <col min="5105" max="5114" width="19" style="1" customWidth="1"/>
    <col min="5115" max="5115" width="23" style="1" customWidth="1"/>
    <col min="5116" max="5116" width="12.28515625" style="1" customWidth="1"/>
    <col min="5117" max="5117" width="24.140625" style="1" customWidth="1"/>
    <col min="5118" max="5119" width="17.28515625" style="1" customWidth="1"/>
    <col min="5120" max="5120" width="15" style="1" bestFit="1" customWidth="1"/>
    <col min="5121" max="5122" width="9.85546875" style="1" bestFit="1" customWidth="1"/>
    <col min="5123" max="5123" width="9.28515625" style="1" bestFit="1" customWidth="1"/>
    <col min="5124" max="5124" width="12.5703125" style="1" bestFit="1" customWidth="1"/>
    <col min="5125" max="5125" width="62.85546875" style="1" customWidth="1"/>
    <col min="5126" max="5126" width="3.85546875" style="1" customWidth="1"/>
    <col min="5127" max="5127" width="17.5703125" style="1" customWidth="1"/>
    <col min="5128" max="5128" width="17.85546875" style="1" customWidth="1"/>
    <col min="5129" max="5129" width="14.42578125" style="1" customWidth="1"/>
    <col min="5130" max="5130" width="18.7109375" style="1" customWidth="1"/>
    <col min="5131" max="5355" width="9.140625" style="1"/>
    <col min="5356" max="5356" width="5" style="1" customWidth="1"/>
    <col min="5357" max="5357" width="75.28515625" style="1" customWidth="1"/>
    <col min="5358" max="5358" width="14" style="1" customWidth="1"/>
    <col min="5359" max="5359" width="13" style="1" customWidth="1"/>
    <col min="5360" max="5360" width="21.28515625" style="1" customWidth="1"/>
    <col min="5361" max="5370" width="19" style="1" customWidth="1"/>
    <col min="5371" max="5371" width="23" style="1" customWidth="1"/>
    <col min="5372" max="5372" width="12.28515625" style="1" customWidth="1"/>
    <col min="5373" max="5373" width="24.140625" style="1" customWidth="1"/>
    <col min="5374" max="5375" width="17.28515625" style="1" customWidth="1"/>
    <col min="5376" max="5376" width="15" style="1" bestFit="1" customWidth="1"/>
    <col min="5377" max="5378" width="9.85546875" style="1" bestFit="1" customWidth="1"/>
    <col min="5379" max="5379" width="9.28515625" style="1" bestFit="1" customWidth="1"/>
    <col min="5380" max="5380" width="12.5703125" style="1" bestFit="1" customWidth="1"/>
    <col min="5381" max="5381" width="62.85546875" style="1" customWidth="1"/>
    <col min="5382" max="5382" width="3.85546875" style="1" customWidth="1"/>
    <col min="5383" max="5383" width="17.5703125" style="1" customWidth="1"/>
    <col min="5384" max="5384" width="17.85546875" style="1" customWidth="1"/>
    <col min="5385" max="5385" width="14.42578125" style="1" customWidth="1"/>
    <col min="5386" max="5386" width="18.7109375" style="1" customWidth="1"/>
    <col min="5387" max="5611" width="9.140625" style="1"/>
    <col min="5612" max="5612" width="5" style="1" customWidth="1"/>
    <col min="5613" max="5613" width="75.28515625" style="1" customWidth="1"/>
    <col min="5614" max="5614" width="14" style="1" customWidth="1"/>
    <col min="5615" max="5615" width="13" style="1" customWidth="1"/>
    <col min="5616" max="5616" width="21.28515625" style="1" customWidth="1"/>
    <col min="5617" max="5626" width="19" style="1" customWidth="1"/>
    <col min="5627" max="5627" width="23" style="1" customWidth="1"/>
    <col min="5628" max="5628" width="12.28515625" style="1" customWidth="1"/>
    <col min="5629" max="5629" width="24.140625" style="1" customWidth="1"/>
    <col min="5630" max="5631" width="17.28515625" style="1" customWidth="1"/>
    <col min="5632" max="5632" width="15" style="1" bestFit="1" customWidth="1"/>
    <col min="5633" max="5634" width="9.85546875" style="1" bestFit="1" customWidth="1"/>
    <col min="5635" max="5635" width="9.28515625" style="1" bestFit="1" customWidth="1"/>
    <col min="5636" max="5636" width="12.5703125" style="1" bestFit="1" customWidth="1"/>
    <col min="5637" max="5637" width="62.85546875" style="1" customWidth="1"/>
    <col min="5638" max="5638" width="3.85546875" style="1" customWidth="1"/>
    <col min="5639" max="5639" width="17.5703125" style="1" customWidth="1"/>
    <col min="5640" max="5640" width="17.85546875" style="1" customWidth="1"/>
    <col min="5641" max="5641" width="14.42578125" style="1" customWidth="1"/>
    <col min="5642" max="5642" width="18.7109375" style="1" customWidth="1"/>
    <col min="5643" max="5867" width="9.140625" style="1"/>
    <col min="5868" max="5868" width="5" style="1" customWidth="1"/>
    <col min="5869" max="5869" width="75.28515625" style="1" customWidth="1"/>
    <col min="5870" max="5870" width="14" style="1" customWidth="1"/>
    <col min="5871" max="5871" width="13" style="1" customWidth="1"/>
    <col min="5872" max="5872" width="21.28515625" style="1" customWidth="1"/>
    <col min="5873" max="5882" width="19" style="1" customWidth="1"/>
    <col min="5883" max="5883" width="23" style="1" customWidth="1"/>
    <col min="5884" max="5884" width="12.28515625" style="1" customWidth="1"/>
    <col min="5885" max="5885" width="24.140625" style="1" customWidth="1"/>
    <col min="5886" max="5887" width="17.28515625" style="1" customWidth="1"/>
    <col min="5888" max="5888" width="15" style="1" bestFit="1" customWidth="1"/>
    <col min="5889" max="5890" width="9.85546875" style="1" bestFit="1" customWidth="1"/>
    <col min="5891" max="5891" width="9.28515625" style="1" bestFit="1" customWidth="1"/>
    <col min="5892" max="5892" width="12.5703125" style="1" bestFit="1" customWidth="1"/>
    <col min="5893" max="5893" width="62.85546875" style="1" customWidth="1"/>
    <col min="5894" max="5894" width="3.85546875" style="1" customWidth="1"/>
    <col min="5895" max="5895" width="17.5703125" style="1" customWidth="1"/>
    <col min="5896" max="5896" width="17.85546875" style="1" customWidth="1"/>
    <col min="5897" max="5897" width="14.42578125" style="1" customWidth="1"/>
    <col min="5898" max="5898" width="18.7109375" style="1" customWidth="1"/>
    <col min="5899" max="6123" width="9.140625" style="1"/>
    <col min="6124" max="6124" width="5" style="1" customWidth="1"/>
    <col min="6125" max="6125" width="75.28515625" style="1" customWidth="1"/>
    <col min="6126" max="6126" width="14" style="1" customWidth="1"/>
    <col min="6127" max="6127" width="13" style="1" customWidth="1"/>
    <col min="6128" max="6128" width="21.28515625" style="1" customWidth="1"/>
    <col min="6129" max="6138" width="19" style="1" customWidth="1"/>
    <col min="6139" max="6139" width="23" style="1" customWidth="1"/>
    <col min="6140" max="6140" width="12.28515625" style="1" customWidth="1"/>
    <col min="6141" max="6141" width="24.140625" style="1" customWidth="1"/>
    <col min="6142" max="6143" width="17.28515625" style="1" customWidth="1"/>
    <col min="6144" max="6144" width="15" style="1" bestFit="1" customWidth="1"/>
    <col min="6145" max="6146" width="9.85546875" style="1" bestFit="1" customWidth="1"/>
    <col min="6147" max="6147" width="9.28515625" style="1" bestFit="1" customWidth="1"/>
    <col min="6148" max="6148" width="12.5703125" style="1" bestFit="1" customWidth="1"/>
    <col min="6149" max="6149" width="62.85546875" style="1" customWidth="1"/>
    <col min="6150" max="6150" width="3.85546875" style="1" customWidth="1"/>
    <col min="6151" max="6151" width="17.5703125" style="1" customWidth="1"/>
    <col min="6152" max="6152" width="17.85546875" style="1" customWidth="1"/>
    <col min="6153" max="6153" width="14.42578125" style="1" customWidth="1"/>
    <col min="6154" max="6154" width="18.7109375" style="1" customWidth="1"/>
    <col min="6155" max="6379" width="9.140625" style="1"/>
    <col min="6380" max="6380" width="5" style="1" customWidth="1"/>
    <col min="6381" max="6381" width="75.28515625" style="1" customWidth="1"/>
    <col min="6382" max="6382" width="14" style="1" customWidth="1"/>
    <col min="6383" max="6383" width="13" style="1" customWidth="1"/>
    <col min="6384" max="6384" width="21.28515625" style="1" customWidth="1"/>
    <col min="6385" max="6394" width="19" style="1" customWidth="1"/>
    <col min="6395" max="6395" width="23" style="1" customWidth="1"/>
    <col min="6396" max="6396" width="12.28515625" style="1" customWidth="1"/>
    <col min="6397" max="6397" width="24.140625" style="1" customWidth="1"/>
    <col min="6398" max="6399" width="17.28515625" style="1" customWidth="1"/>
    <col min="6400" max="6400" width="15" style="1" bestFit="1" customWidth="1"/>
    <col min="6401" max="6402" width="9.85546875" style="1" bestFit="1" customWidth="1"/>
    <col min="6403" max="6403" width="9.28515625" style="1" bestFit="1" customWidth="1"/>
    <col min="6404" max="6404" width="12.5703125" style="1" bestFit="1" customWidth="1"/>
    <col min="6405" max="6405" width="62.85546875" style="1" customWidth="1"/>
    <col min="6406" max="6406" width="3.85546875" style="1" customWidth="1"/>
    <col min="6407" max="6407" width="17.5703125" style="1" customWidth="1"/>
    <col min="6408" max="6408" width="17.85546875" style="1" customWidth="1"/>
    <col min="6409" max="6409" width="14.42578125" style="1" customWidth="1"/>
    <col min="6410" max="6410" width="18.7109375" style="1" customWidth="1"/>
    <col min="6411" max="6635" width="9.140625" style="1"/>
    <col min="6636" max="6636" width="5" style="1" customWidth="1"/>
    <col min="6637" max="6637" width="75.28515625" style="1" customWidth="1"/>
    <col min="6638" max="6638" width="14" style="1" customWidth="1"/>
    <col min="6639" max="6639" width="13" style="1" customWidth="1"/>
    <col min="6640" max="6640" width="21.28515625" style="1" customWidth="1"/>
    <col min="6641" max="6650" width="19" style="1" customWidth="1"/>
    <col min="6651" max="6651" width="23" style="1" customWidth="1"/>
    <col min="6652" max="6652" width="12.28515625" style="1" customWidth="1"/>
    <col min="6653" max="6653" width="24.140625" style="1" customWidth="1"/>
    <col min="6654" max="6655" width="17.28515625" style="1" customWidth="1"/>
    <col min="6656" max="6656" width="15" style="1" bestFit="1" customWidth="1"/>
    <col min="6657" max="6658" width="9.85546875" style="1" bestFit="1" customWidth="1"/>
    <col min="6659" max="6659" width="9.28515625" style="1" bestFit="1" customWidth="1"/>
    <col min="6660" max="6660" width="12.5703125" style="1" bestFit="1" customWidth="1"/>
    <col min="6661" max="6661" width="62.85546875" style="1" customWidth="1"/>
    <col min="6662" max="6662" width="3.85546875" style="1" customWidth="1"/>
    <col min="6663" max="6663" width="17.5703125" style="1" customWidth="1"/>
    <col min="6664" max="6664" width="17.85546875" style="1" customWidth="1"/>
    <col min="6665" max="6665" width="14.42578125" style="1" customWidth="1"/>
    <col min="6666" max="6666" width="18.7109375" style="1" customWidth="1"/>
    <col min="6667" max="6854" width="9.140625" style="1"/>
    <col min="6855" max="6857" width="0" style="1" hidden="1" customWidth="1"/>
    <col min="6858" max="6859" width="9.140625" style="1" hidden="1" customWidth="1"/>
    <col min="6860" max="6882" width="0" style="1" hidden="1" customWidth="1"/>
    <col min="6883" max="6891" width="9.140625" style="1"/>
    <col min="6892" max="6892" width="5" style="1" customWidth="1"/>
    <col min="6893" max="6893" width="14.28515625" style="1" customWidth="1"/>
    <col min="6894" max="6894" width="14" style="1" customWidth="1"/>
    <col min="6895" max="6895" width="13" style="1" customWidth="1"/>
    <col min="6896" max="6896" width="13.28515625" style="1" customWidth="1"/>
    <col min="6897" max="6903" width="19" style="1" hidden="1" customWidth="1"/>
    <col min="6904" max="6906" width="19" style="1" customWidth="1"/>
    <col min="6907" max="6907" width="23" style="1" customWidth="1"/>
    <col min="6908" max="6908" width="12.28515625" style="1" customWidth="1"/>
    <col min="6909" max="6909" width="24.140625" style="1" customWidth="1"/>
    <col min="6910" max="6911" width="17.28515625" style="1" customWidth="1"/>
    <col min="6912" max="6912" width="15" style="1" bestFit="1" customWidth="1"/>
    <col min="6913" max="6914" width="9.85546875" style="1" bestFit="1" customWidth="1"/>
    <col min="6915" max="6915" width="9.28515625" style="1" bestFit="1" customWidth="1"/>
    <col min="6916" max="6916" width="12.5703125" style="1" bestFit="1" customWidth="1"/>
    <col min="6917" max="6917" width="62.85546875" style="1" customWidth="1"/>
    <col min="6918" max="6918" width="3.85546875" style="1" customWidth="1"/>
    <col min="6919" max="6919" width="17.5703125" style="1" customWidth="1"/>
    <col min="6920" max="6920" width="17.85546875" style="1" customWidth="1"/>
    <col min="6921" max="6921" width="14.42578125" style="1" customWidth="1"/>
    <col min="6922" max="6922" width="18.7109375" style="1" customWidth="1"/>
    <col min="6923" max="7147" width="9.140625" style="1"/>
    <col min="7148" max="7148" width="5" style="1" customWidth="1"/>
    <col min="7149" max="7149" width="75.28515625" style="1" customWidth="1"/>
    <col min="7150" max="7150" width="14" style="1" customWidth="1"/>
    <col min="7151" max="7151" width="13" style="1" customWidth="1"/>
    <col min="7152" max="7152" width="21.28515625" style="1" customWidth="1"/>
    <col min="7153" max="7162" width="19" style="1" customWidth="1"/>
    <col min="7163" max="7163" width="23" style="1" customWidth="1"/>
    <col min="7164" max="7164" width="12.28515625" style="1" customWidth="1"/>
    <col min="7165" max="7165" width="24.140625" style="1" customWidth="1"/>
    <col min="7166" max="7167" width="17.28515625" style="1" customWidth="1"/>
    <col min="7168" max="7168" width="15" style="1" bestFit="1" customWidth="1"/>
    <col min="7169" max="7170" width="9.85546875" style="1" bestFit="1" customWidth="1"/>
    <col min="7171" max="7171" width="9.28515625" style="1" bestFit="1" customWidth="1"/>
    <col min="7172" max="7172" width="12.5703125" style="1" bestFit="1" customWidth="1"/>
    <col min="7173" max="7173" width="62.85546875" style="1" customWidth="1"/>
    <col min="7174" max="7174" width="3.85546875" style="1" customWidth="1"/>
    <col min="7175" max="7175" width="17.5703125" style="1" customWidth="1"/>
    <col min="7176" max="7176" width="17.85546875" style="1" customWidth="1"/>
    <col min="7177" max="7177" width="14.42578125" style="1" customWidth="1"/>
    <col min="7178" max="7178" width="18.7109375" style="1" customWidth="1"/>
    <col min="7179" max="7403" width="9.140625" style="1"/>
    <col min="7404" max="7404" width="5" style="1" customWidth="1"/>
    <col min="7405" max="7405" width="75.28515625" style="1" customWidth="1"/>
    <col min="7406" max="7406" width="14" style="1" customWidth="1"/>
    <col min="7407" max="7407" width="13" style="1" customWidth="1"/>
    <col min="7408" max="7408" width="21.28515625" style="1" customWidth="1"/>
    <col min="7409" max="7418" width="19" style="1" customWidth="1"/>
    <col min="7419" max="7419" width="23" style="1" customWidth="1"/>
    <col min="7420" max="7420" width="12.28515625" style="1" customWidth="1"/>
    <col min="7421" max="7421" width="24.140625" style="1" customWidth="1"/>
    <col min="7422" max="7423" width="17.28515625" style="1" customWidth="1"/>
    <col min="7424" max="7424" width="15" style="1" bestFit="1" customWidth="1"/>
    <col min="7425" max="7426" width="9.85546875" style="1" bestFit="1" customWidth="1"/>
    <col min="7427" max="7427" width="9.28515625" style="1" bestFit="1" customWidth="1"/>
    <col min="7428" max="7428" width="12.5703125" style="1" bestFit="1" customWidth="1"/>
    <col min="7429" max="7429" width="62.85546875" style="1" customWidth="1"/>
    <col min="7430" max="7430" width="3.85546875" style="1" customWidth="1"/>
    <col min="7431" max="7431" width="17.5703125" style="1" customWidth="1"/>
    <col min="7432" max="7432" width="17.85546875" style="1" customWidth="1"/>
    <col min="7433" max="7433" width="14.42578125" style="1" customWidth="1"/>
    <col min="7434" max="7434" width="18.7109375" style="1" customWidth="1"/>
    <col min="7435" max="7659" width="9.140625" style="1"/>
    <col min="7660" max="7660" width="5" style="1" customWidth="1"/>
    <col min="7661" max="7661" width="75.28515625" style="1" customWidth="1"/>
    <col min="7662" max="7662" width="14" style="1" customWidth="1"/>
    <col min="7663" max="7663" width="13" style="1" customWidth="1"/>
    <col min="7664" max="7664" width="21.28515625" style="1" customWidth="1"/>
    <col min="7665" max="7674" width="19" style="1" customWidth="1"/>
    <col min="7675" max="7675" width="23" style="1" customWidth="1"/>
    <col min="7676" max="7676" width="12.28515625" style="1" customWidth="1"/>
    <col min="7677" max="7677" width="24.140625" style="1" customWidth="1"/>
    <col min="7678" max="7679" width="17.28515625" style="1" customWidth="1"/>
    <col min="7680" max="7680" width="15" style="1" bestFit="1" customWidth="1"/>
    <col min="7681" max="7682" width="9.85546875" style="1" bestFit="1" customWidth="1"/>
    <col min="7683" max="7683" width="9.28515625" style="1" bestFit="1" customWidth="1"/>
    <col min="7684" max="7684" width="12.5703125" style="1" bestFit="1" customWidth="1"/>
    <col min="7685" max="7685" width="62.85546875" style="1" customWidth="1"/>
    <col min="7686" max="7686" width="3.85546875" style="1" customWidth="1"/>
    <col min="7687" max="7687" width="17.5703125" style="1" customWidth="1"/>
    <col min="7688" max="7688" width="17.85546875" style="1" customWidth="1"/>
    <col min="7689" max="7689" width="14.42578125" style="1" customWidth="1"/>
    <col min="7690" max="7690" width="18.7109375" style="1" customWidth="1"/>
    <col min="7691" max="7915" width="9.140625" style="1"/>
    <col min="7916" max="7916" width="5" style="1" customWidth="1"/>
    <col min="7917" max="7917" width="75.28515625" style="1" customWidth="1"/>
    <col min="7918" max="7918" width="14" style="1" customWidth="1"/>
    <col min="7919" max="7919" width="13" style="1" customWidth="1"/>
    <col min="7920" max="7920" width="21.28515625" style="1" customWidth="1"/>
    <col min="7921" max="7930" width="19" style="1" customWidth="1"/>
    <col min="7931" max="7931" width="23" style="1" customWidth="1"/>
    <col min="7932" max="7932" width="12.28515625" style="1" customWidth="1"/>
    <col min="7933" max="7933" width="24.140625" style="1" customWidth="1"/>
    <col min="7934" max="7935" width="17.28515625" style="1" customWidth="1"/>
    <col min="7936" max="7936" width="15" style="1" bestFit="1" customWidth="1"/>
    <col min="7937" max="7938" width="9.85546875" style="1" bestFit="1" customWidth="1"/>
    <col min="7939" max="7939" width="9.28515625" style="1" bestFit="1" customWidth="1"/>
    <col min="7940" max="7940" width="12.5703125" style="1" bestFit="1" customWidth="1"/>
    <col min="7941" max="7941" width="62.85546875" style="1" customWidth="1"/>
    <col min="7942" max="7942" width="3.85546875" style="1" customWidth="1"/>
    <col min="7943" max="7943" width="17.5703125" style="1" customWidth="1"/>
    <col min="7944" max="7944" width="17.85546875" style="1" customWidth="1"/>
    <col min="7945" max="7945" width="14.42578125" style="1" customWidth="1"/>
    <col min="7946" max="7946" width="18.7109375" style="1" customWidth="1"/>
    <col min="7947" max="8171" width="9.140625" style="1"/>
    <col min="8172" max="8172" width="5" style="1" customWidth="1"/>
    <col min="8173" max="8173" width="75.28515625" style="1" customWidth="1"/>
    <col min="8174" max="8174" width="14" style="1" customWidth="1"/>
    <col min="8175" max="8175" width="13" style="1" customWidth="1"/>
    <col min="8176" max="8176" width="21.28515625" style="1" customWidth="1"/>
    <col min="8177" max="8186" width="19" style="1" customWidth="1"/>
    <col min="8187" max="8187" width="23" style="1" customWidth="1"/>
    <col min="8188" max="8188" width="12.28515625" style="1" customWidth="1"/>
    <col min="8189" max="8189" width="24.140625" style="1" customWidth="1"/>
    <col min="8190" max="8191" width="17.28515625" style="1" customWidth="1"/>
    <col min="8192" max="8192" width="15" style="1" bestFit="1" customWidth="1"/>
    <col min="8193" max="8194" width="9.85546875" style="1" bestFit="1" customWidth="1"/>
    <col min="8195" max="8195" width="9.28515625" style="1" bestFit="1" customWidth="1"/>
    <col min="8196" max="8196" width="12.5703125" style="1" bestFit="1" customWidth="1"/>
    <col min="8197" max="8197" width="62.85546875" style="1" customWidth="1"/>
    <col min="8198" max="8198" width="3.85546875" style="1" customWidth="1"/>
    <col min="8199" max="8199" width="17.5703125" style="1" customWidth="1"/>
    <col min="8200" max="8200" width="17.85546875" style="1" customWidth="1"/>
    <col min="8201" max="8201" width="14.42578125" style="1" customWidth="1"/>
    <col min="8202" max="8202" width="18.7109375" style="1" customWidth="1"/>
    <col min="8203" max="8427" width="9.140625" style="1"/>
    <col min="8428" max="8428" width="5" style="1" customWidth="1"/>
    <col min="8429" max="8429" width="75.28515625" style="1" customWidth="1"/>
    <col min="8430" max="8430" width="14" style="1" customWidth="1"/>
    <col min="8431" max="8431" width="13" style="1" customWidth="1"/>
    <col min="8432" max="8432" width="21.28515625" style="1" customWidth="1"/>
    <col min="8433" max="8442" width="19" style="1" customWidth="1"/>
    <col min="8443" max="8443" width="23" style="1" customWidth="1"/>
    <col min="8444" max="8444" width="12.28515625" style="1" customWidth="1"/>
    <col min="8445" max="8445" width="24.140625" style="1" customWidth="1"/>
    <col min="8446" max="8447" width="17.28515625" style="1" customWidth="1"/>
    <col min="8448" max="8448" width="15" style="1" bestFit="1" customWidth="1"/>
    <col min="8449" max="8450" width="9.85546875" style="1" bestFit="1" customWidth="1"/>
    <col min="8451" max="8451" width="9.28515625" style="1" bestFit="1" customWidth="1"/>
    <col min="8452" max="8452" width="12.5703125" style="1" bestFit="1" customWidth="1"/>
    <col min="8453" max="8453" width="62.85546875" style="1" customWidth="1"/>
    <col min="8454" max="8454" width="3.85546875" style="1" customWidth="1"/>
    <col min="8455" max="8455" width="17.5703125" style="1" customWidth="1"/>
    <col min="8456" max="8456" width="17.85546875" style="1" customWidth="1"/>
    <col min="8457" max="8457" width="14.42578125" style="1" customWidth="1"/>
    <col min="8458" max="8458" width="18.7109375" style="1" customWidth="1"/>
    <col min="8459" max="8683" width="9.140625" style="1"/>
    <col min="8684" max="8684" width="5" style="1" customWidth="1"/>
    <col min="8685" max="8685" width="75.28515625" style="1" customWidth="1"/>
    <col min="8686" max="8686" width="14" style="1" customWidth="1"/>
    <col min="8687" max="8687" width="13" style="1" customWidth="1"/>
    <col min="8688" max="8688" width="21.28515625" style="1" customWidth="1"/>
    <col min="8689" max="8698" width="19" style="1" customWidth="1"/>
    <col min="8699" max="8699" width="23" style="1" customWidth="1"/>
    <col min="8700" max="8700" width="12.28515625" style="1" customWidth="1"/>
    <col min="8701" max="8701" width="24.140625" style="1" customWidth="1"/>
    <col min="8702" max="8703" width="17.28515625" style="1" customWidth="1"/>
    <col min="8704" max="8704" width="15" style="1" bestFit="1" customWidth="1"/>
    <col min="8705" max="8706" width="9.85546875" style="1" bestFit="1" customWidth="1"/>
    <col min="8707" max="8707" width="9.28515625" style="1" bestFit="1" customWidth="1"/>
    <col min="8708" max="8708" width="12.5703125" style="1" bestFit="1" customWidth="1"/>
    <col min="8709" max="8709" width="62.85546875" style="1" customWidth="1"/>
    <col min="8710" max="8710" width="3.85546875" style="1" customWidth="1"/>
    <col min="8711" max="8711" width="17.5703125" style="1" customWidth="1"/>
    <col min="8712" max="8712" width="17.85546875" style="1" customWidth="1"/>
    <col min="8713" max="8713" width="14.42578125" style="1" customWidth="1"/>
    <col min="8714" max="8714" width="18.7109375" style="1" customWidth="1"/>
    <col min="8715" max="8939" width="9.140625" style="1"/>
    <col min="8940" max="8940" width="5" style="1" customWidth="1"/>
    <col min="8941" max="8941" width="75.28515625" style="1" customWidth="1"/>
    <col min="8942" max="8942" width="14" style="1" customWidth="1"/>
    <col min="8943" max="8943" width="13" style="1" customWidth="1"/>
    <col min="8944" max="8944" width="21.28515625" style="1" customWidth="1"/>
    <col min="8945" max="8954" width="19" style="1" customWidth="1"/>
    <col min="8955" max="8955" width="23" style="1" customWidth="1"/>
    <col min="8956" max="8956" width="12.28515625" style="1" customWidth="1"/>
    <col min="8957" max="8957" width="24.140625" style="1" customWidth="1"/>
    <col min="8958" max="8959" width="17.28515625" style="1" customWidth="1"/>
    <col min="8960" max="8960" width="15" style="1" bestFit="1" customWidth="1"/>
    <col min="8961" max="8962" width="9.85546875" style="1" bestFit="1" customWidth="1"/>
    <col min="8963" max="8963" width="9.28515625" style="1" bestFit="1" customWidth="1"/>
    <col min="8964" max="8964" width="12.5703125" style="1" bestFit="1" customWidth="1"/>
    <col min="8965" max="8965" width="62.85546875" style="1" customWidth="1"/>
    <col min="8966" max="8966" width="3.85546875" style="1" customWidth="1"/>
    <col min="8967" max="8967" width="17.5703125" style="1" customWidth="1"/>
    <col min="8968" max="8968" width="17.85546875" style="1" customWidth="1"/>
    <col min="8969" max="8969" width="14.42578125" style="1" customWidth="1"/>
    <col min="8970" max="8970" width="18.7109375" style="1" customWidth="1"/>
    <col min="8971" max="9195" width="9.140625" style="1"/>
    <col min="9196" max="9196" width="5" style="1" customWidth="1"/>
    <col min="9197" max="9197" width="75.28515625" style="1" customWidth="1"/>
    <col min="9198" max="9198" width="14" style="1" customWidth="1"/>
    <col min="9199" max="9199" width="13" style="1" customWidth="1"/>
    <col min="9200" max="9200" width="21.28515625" style="1" customWidth="1"/>
    <col min="9201" max="9210" width="19" style="1" customWidth="1"/>
    <col min="9211" max="9211" width="23" style="1" customWidth="1"/>
    <col min="9212" max="9212" width="12.28515625" style="1" customWidth="1"/>
    <col min="9213" max="9213" width="24.140625" style="1" customWidth="1"/>
    <col min="9214" max="9215" width="17.28515625" style="1" customWidth="1"/>
    <col min="9216" max="9216" width="15" style="1" bestFit="1" customWidth="1"/>
    <col min="9217" max="9218" width="9.85546875" style="1" bestFit="1" customWidth="1"/>
    <col min="9219" max="9219" width="9.28515625" style="1" bestFit="1" customWidth="1"/>
    <col min="9220" max="9220" width="12.5703125" style="1" bestFit="1" customWidth="1"/>
    <col min="9221" max="9221" width="62.85546875" style="1" customWidth="1"/>
    <col min="9222" max="9222" width="3.85546875" style="1" customWidth="1"/>
    <col min="9223" max="9223" width="17.5703125" style="1" customWidth="1"/>
    <col min="9224" max="9224" width="17.85546875" style="1" customWidth="1"/>
    <col min="9225" max="9225" width="14.42578125" style="1" customWidth="1"/>
    <col min="9226" max="9226" width="18.7109375" style="1" customWidth="1"/>
    <col min="9227" max="9451" width="9.140625" style="1"/>
    <col min="9452" max="9452" width="5" style="1" customWidth="1"/>
    <col min="9453" max="9453" width="75.28515625" style="1" customWidth="1"/>
    <col min="9454" max="9454" width="14" style="1" customWidth="1"/>
    <col min="9455" max="9455" width="13" style="1" customWidth="1"/>
    <col min="9456" max="9456" width="21.28515625" style="1" customWidth="1"/>
    <col min="9457" max="9466" width="19" style="1" customWidth="1"/>
    <col min="9467" max="9467" width="23" style="1" customWidth="1"/>
    <col min="9468" max="9468" width="12.28515625" style="1" customWidth="1"/>
    <col min="9469" max="9469" width="24.140625" style="1" customWidth="1"/>
    <col min="9470" max="9471" width="17.28515625" style="1" customWidth="1"/>
    <col min="9472" max="9472" width="15" style="1" bestFit="1" customWidth="1"/>
    <col min="9473" max="9474" width="9.85546875" style="1" bestFit="1" customWidth="1"/>
    <col min="9475" max="9475" width="9.28515625" style="1" bestFit="1" customWidth="1"/>
    <col min="9476" max="9476" width="12.5703125" style="1" bestFit="1" customWidth="1"/>
    <col min="9477" max="9477" width="62.85546875" style="1" customWidth="1"/>
    <col min="9478" max="9478" width="3.85546875" style="1" customWidth="1"/>
    <col min="9479" max="9479" width="17.5703125" style="1" customWidth="1"/>
    <col min="9480" max="9480" width="17.85546875" style="1" customWidth="1"/>
    <col min="9481" max="9481" width="14.42578125" style="1" customWidth="1"/>
    <col min="9482" max="9482" width="18.7109375" style="1" customWidth="1"/>
    <col min="9483" max="9707" width="9.140625" style="1"/>
    <col min="9708" max="9708" width="5" style="1" customWidth="1"/>
    <col min="9709" max="9709" width="75.28515625" style="1" customWidth="1"/>
    <col min="9710" max="9710" width="14" style="1" customWidth="1"/>
    <col min="9711" max="9711" width="13" style="1" customWidth="1"/>
    <col min="9712" max="9712" width="21.28515625" style="1" customWidth="1"/>
    <col min="9713" max="9722" width="19" style="1" customWidth="1"/>
    <col min="9723" max="9723" width="23" style="1" customWidth="1"/>
    <col min="9724" max="9724" width="12.28515625" style="1" customWidth="1"/>
    <col min="9725" max="9725" width="24.140625" style="1" customWidth="1"/>
    <col min="9726" max="9727" width="17.28515625" style="1" customWidth="1"/>
    <col min="9728" max="9728" width="15" style="1" bestFit="1" customWidth="1"/>
    <col min="9729" max="9730" width="9.85546875" style="1" bestFit="1" customWidth="1"/>
    <col min="9731" max="9731" width="9.28515625" style="1" bestFit="1" customWidth="1"/>
    <col min="9732" max="9732" width="12.5703125" style="1" bestFit="1" customWidth="1"/>
    <col min="9733" max="9733" width="62.85546875" style="1" customWidth="1"/>
    <col min="9734" max="9734" width="3.85546875" style="1" customWidth="1"/>
    <col min="9735" max="9735" width="17.5703125" style="1" customWidth="1"/>
    <col min="9736" max="9736" width="17.85546875" style="1" customWidth="1"/>
    <col min="9737" max="9737" width="14.42578125" style="1" customWidth="1"/>
    <col min="9738" max="9738" width="18.7109375" style="1" customWidth="1"/>
    <col min="9739" max="9963" width="9.140625" style="1"/>
    <col min="9964" max="9964" width="5" style="1" customWidth="1"/>
    <col min="9965" max="9965" width="75.28515625" style="1" customWidth="1"/>
    <col min="9966" max="9966" width="14" style="1" customWidth="1"/>
    <col min="9967" max="9967" width="13" style="1" customWidth="1"/>
    <col min="9968" max="9968" width="21.28515625" style="1" customWidth="1"/>
    <col min="9969" max="9978" width="19" style="1" customWidth="1"/>
    <col min="9979" max="9979" width="23" style="1" customWidth="1"/>
    <col min="9980" max="9980" width="12.28515625" style="1" customWidth="1"/>
    <col min="9981" max="9981" width="24.140625" style="1" customWidth="1"/>
    <col min="9982" max="9983" width="17.28515625" style="1" customWidth="1"/>
    <col min="9984" max="9984" width="15" style="1" bestFit="1" customWidth="1"/>
    <col min="9985" max="9986" width="9.85546875" style="1" bestFit="1" customWidth="1"/>
    <col min="9987" max="9987" width="9.28515625" style="1" bestFit="1" customWidth="1"/>
    <col min="9988" max="9988" width="12.5703125" style="1" bestFit="1" customWidth="1"/>
    <col min="9989" max="9989" width="62.85546875" style="1" customWidth="1"/>
    <col min="9990" max="9990" width="3.85546875" style="1" customWidth="1"/>
    <col min="9991" max="9991" width="17.5703125" style="1" customWidth="1"/>
    <col min="9992" max="9992" width="17.85546875" style="1" customWidth="1"/>
    <col min="9993" max="9993" width="14.42578125" style="1" customWidth="1"/>
    <col min="9994" max="9994" width="18.7109375" style="1" customWidth="1"/>
    <col min="9995" max="10219" width="9.140625" style="1"/>
    <col min="10220" max="10220" width="5" style="1" customWidth="1"/>
    <col min="10221" max="10221" width="75.28515625" style="1" customWidth="1"/>
    <col min="10222" max="10222" width="14" style="1" customWidth="1"/>
    <col min="10223" max="10223" width="13" style="1" customWidth="1"/>
    <col min="10224" max="10224" width="21.28515625" style="1" customWidth="1"/>
    <col min="10225" max="10234" width="19" style="1" customWidth="1"/>
    <col min="10235" max="10235" width="23" style="1" customWidth="1"/>
    <col min="10236" max="10236" width="12.28515625" style="1" customWidth="1"/>
    <col min="10237" max="10237" width="24.140625" style="1" customWidth="1"/>
    <col min="10238" max="10239" width="17.28515625" style="1" customWidth="1"/>
    <col min="10240" max="10240" width="15" style="1" bestFit="1" customWidth="1"/>
    <col min="10241" max="10242" width="9.85546875" style="1" bestFit="1" customWidth="1"/>
    <col min="10243" max="10243" width="9.28515625" style="1" bestFit="1" customWidth="1"/>
    <col min="10244" max="10244" width="12.5703125" style="1" bestFit="1" customWidth="1"/>
    <col min="10245" max="10245" width="62.85546875" style="1" customWidth="1"/>
    <col min="10246" max="10246" width="3.85546875" style="1" customWidth="1"/>
    <col min="10247" max="10247" width="17.5703125" style="1" customWidth="1"/>
    <col min="10248" max="10248" width="17.85546875" style="1" customWidth="1"/>
    <col min="10249" max="10249" width="14.42578125" style="1" customWidth="1"/>
    <col min="10250" max="10250" width="18.7109375" style="1" customWidth="1"/>
    <col min="10251" max="10475" width="9.140625" style="1"/>
    <col min="10476" max="10476" width="5" style="1" customWidth="1"/>
    <col min="10477" max="10477" width="75.28515625" style="1" customWidth="1"/>
    <col min="10478" max="10478" width="14" style="1" customWidth="1"/>
    <col min="10479" max="10479" width="13" style="1" customWidth="1"/>
    <col min="10480" max="10480" width="21.28515625" style="1" customWidth="1"/>
    <col min="10481" max="10490" width="19" style="1" customWidth="1"/>
    <col min="10491" max="10491" width="23" style="1" customWidth="1"/>
    <col min="10492" max="10492" width="12.28515625" style="1" customWidth="1"/>
    <col min="10493" max="10493" width="24.140625" style="1" customWidth="1"/>
    <col min="10494" max="10495" width="17.28515625" style="1" customWidth="1"/>
    <col min="10496" max="10496" width="15" style="1" bestFit="1" customWidth="1"/>
    <col min="10497" max="10498" width="9.85546875" style="1" bestFit="1" customWidth="1"/>
    <col min="10499" max="10499" width="9.28515625" style="1" bestFit="1" customWidth="1"/>
    <col min="10500" max="10500" width="12.5703125" style="1" bestFit="1" customWidth="1"/>
    <col min="10501" max="10501" width="62.85546875" style="1" customWidth="1"/>
    <col min="10502" max="10502" width="3.85546875" style="1" customWidth="1"/>
    <col min="10503" max="10503" width="17.5703125" style="1" customWidth="1"/>
    <col min="10504" max="10504" width="17.85546875" style="1" customWidth="1"/>
    <col min="10505" max="10505" width="14.42578125" style="1" customWidth="1"/>
    <col min="10506" max="10506" width="18.7109375" style="1" customWidth="1"/>
    <col min="10507" max="10731" width="9.140625" style="1"/>
    <col min="10732" max="10732" width="5" style="1" customWidth="1"/>
    <col min="10733" max="10733" width="75.28515625" style="1" customWidth="1"/>
    <col min="10734" max="10734" width="14" style="1" customWidth="1"/>
    <col min="10735" max="10735" width="13" style="1" customWidth="1"/>
    <col min="10736" max="10736" width="21.28515625" style="1" customWidth="1"/>
    <col min="10737" max="10746" width="19" style="1" customWidth="1"/>
    <col min="10747" max="10747" width="23" style="1" customWidth="1"/>
    <col min="10748" max="10748" width="12.28515625" style="1" customWidth="1"/>
    <col min="10749" max="10749" width="24.140625" style="1" customWidth="1"/>
    <col min="10750" max="10751" width="17.28515625" style="1" customWidth="1"/>
    <col min="10752" max="10752" width="15" style="1" bestFit="1" customWidth="1"/>
    <col min="10753" max="10754" width="9.85546875" style="1" bestFit="1" customWidth="1"/>
    <col min="10755" max="10755" width="9.28515625" style="1" bestFit="1" customWidth="1"/>
    <col min="10756" max="10756" width="12.5703125" style="1" bestFit="1" customWidth="1"/>
    <col min="10757" max="10757" width="62.85546875" style="1" customWidth="1"/>
    <col min="10758" max="10758" width="3.85546875" style="1" customWidth="1"/>
    <col min="10759" max="10759" width="17.5703125" style="1" customWidth="1"/>
    <col min="10760" max="10760" width="17.85546875" style="1" customWidth="1"/>
    <col min="10761" max="10761" width="14.42578125" style="1" customWidth="1"/>
    <col min="10762" max="10762" width="18.7109375" style="1" customWidth="1"/>
    <col min="10763" max="10987" width="9.140625" style="1"/>
    <col min="10988" max="10988" width="5" style="1" customWidth="1"/>
    <col min="10989" max="10989" width="75.28515625" style="1" customWidth="1"/>
    <col min="10990" max="10990" width="14" style="1" customWidth="1"/>
    <col min="10991" max="10991" width="13" style="1" customWidth="1"/>
    <col min="10992" max="10992" width="21.28515625" style="1" customWidth="1"/>
    <col min="10993" max="11002" width="19" style="1" customWidth="1"/>
    <col min="11003" max="11003" width="23" style="1" customWidth="1"/>
    <col min="11004" max="11004" width="12.28515625" style="1" customWidth="1"/>
    <col min="11005" max="11005" width="24.140625" style="1" customWidth="1"/>
    <col min="11006" max="11007" width="17.28515625" style="1" customWidth="1"/>
    <col min="11008" max="11008" width="15" style="1" bestFit="1" customWidth="1"/>
    <col min="11009" max="11010" width="9.85546875" style="1" bestFit="1" customWidth="1"/>
    <col min="11011" max="11011" width="9.28515625" style="1" bestFit="1" customWidth="1"/>
    <col min="11012" max="11012" width="12.5703125" style="1" bestFit="1" customWidth="1"/>
    <col min="11013" max="11013" width="62.85546875" style="1" customWidth="1"/>
    <col min="11014" max="11014" width="3.85546875" style="1" customWidth="1"/>
    <col min="11015" max="11015" width="17.5703125" style="1" customWidth="1"/>
    <col min="11016" max="11016" width="17.85546875" style="1" customWidth="1"/>
    <col min="11017" max="11017" width="14.42578125" style="1" customWidth="1"/>
    <col min="11018" max="11018" width="18.7109375" style="1" customWidth="1"/>
    <col min="11019" max="11243" width="9.140625" style="1"/>
    <col min="11244" max="11244" width="5" style="1" customWidth="1"/>
    <col min="11245" max="11245" width="75.28515625" style="1" customWidth="1"/>
    <col min="11246" max="11246" width="14" style="1" customWidth="1"/>
    <col min="11247" max="11247" width="13" style="1" customWidth="1"/>
    <col min="11248" max="11248" width="21.28515625" style="1" customWidth="1"/>
    <col min="11249" max="11258" width="19" style="1" customWidth="1"/>
    <col min="11259" max="11259" width="23" style="1" customWidth="1"/>
    <col min="11260" max="11260" width="12.28515625" style="1" customWidth="1"/>
    <col min="11261" max="11261" width="24.140625" style="1" customWidth="1"/>
    <col min="11262" max="11263" width="17.28515625" style="1" customWidth="1"/>
    <col min="11264" max="11264" width="15" style="1" bestFit="1" customWidth="1"/>
    <col min="11265" max="11266" width="9.85546875" style="1" bestFit="1" customWidth="1"/>
    <col min="11267" max="11267" width="9.28515625" style="1" bestFit="1" customWidth="1"/>
    <col min="11268" max="11268" width="12.5703125" style="1" bestFit="1" customWidth="1"/>
    <col min="11269" max="11269" width="62.85546875" style="1" customWidth="1"/>
    <col min="11270" max="11270" width="3.85546875" style="1" customWidth="1"/>
    <col min="11271" max="11271" width="17.5703125" style="1" customWidth="1"/>
    <col min="11272" max="11272" width="17.85546875" style="1" customWidth="1"/>
    <col min="11273" max="11273" width="14.42578125" style="1" customWidth="1"/>
    <col min="11274" max="11274" width="18.7109375" style="1" customWidth="1"/>
    <col min="11275" max="11499" width="9.140625" style="1"/>
    <col min="11500" max="11500" width="5" style="1" customWidth="1"/>
    <col min="11501" max="11501" width="75.28515625" style="1" customWidth="1"/>
    <col min="11502" max="11502" width="14" style="1" customWidth="1"/>
    <col min="11503" max="11503" width="13" style="1" customWidth="1"/>
    <col min="11504" max="11504" width="21.28515625" style="1" customWidth="1"/>
    <col min="11505" max="11514" width="19" style="1" customWidth="1"/>
    <col min="11515" max="11515" width="23" style="1" customWidth="1"/>
    <col min="11516" max="11516" width="12.28515625" style="1" customWidth="1"/>
    <col min="11517" max="11517" width="24.140625" style="1" customWidth="1"/>
    <col min="11518" max="11519" width="17.28515625" style="1" customWidth="1"/>
    <col min="11520" max="11520" width="15" style="1" bestFit="1" customWidth="1"/>
    <col min="11521" max="11522" width="9.85546875" style="1" bestFit="1" customWidth="1"/>
    <col min="11523" max="11523" width="9.28515625" style="1" bestFit="1" customWidth="1"/>
    <col min="11524" max="11524" width="12.5703125" style="1" bestFit="1" customWidth="1"/>
    <col min="11525" max="11525" width="62.85546875" style="1" customWidth="1"/>
    <col min="11526" max="11526" width="3.85546875" style="1" customWidth="1"/>
    <col min="11527" max="11527" width="17.5703125" style="1" customWidth="1"/>
    <col min="11528" max="11528" width="17.85546875" style="1" customWidth="1"/>
    <col min="11529" max="11529" width="14.42578125" style="1" customWidth="1"/>
    <col min="11530" max="11530" width="18.7109375" style="1" customWidth="1"/>
    <col min="11531" max="11755" width="9.140625" style="1"/>
    <col min="11756" max="11756" width="5" style="1" customWidth="1"/>
    <col min="11757" max="11757" width="75.28515625" style="1" customWidth="1"/>
    <col min="11758" max="11758" width="14" style="1" customWidth="1"/>
    <col min="11759" max="11759" width="13" style="1" customWidth="1"/>
    <col min="11760" max="11760" width="21.28515625" style="1" customWidth="1"/>
    <col min="11761" max="11770" width="19" style="1" customWidth="1"/>
    <col min="11771" max="11771" width="23" style="1" customWidth="1"/>
    <col min="11772" max="11772" width="12.28515625" style="1" customWidth="1"/>
    <col min="11773" max="11773" width="24.140625" style="1" customWidth="1"/>
    <col min="11774" max="11775" width="17.28515625" style="1" customWidth="1"/>
    <col min="11776" max="11776" width="15" style="1" bestFit="1" customWidth="1"/>
    <col min="11777" max="11778" width="9.85546875" style="1" bestFit="1" customWidth="1"/>
    <col min="11779" max="11779" width="9.28515625" style="1" bestFit="1" customWidth="1"/>
    <col min="11780" max="11780" width="12.5703125" style="1" bestFit="1" customWidth="1"/>
    <col min="11781" max="11781" width="62.85546875" style="1" customWidth="1"/>
    <col min="11782" max="11782" width="3.85546875" style="1" customWidth="1"/>
    <col min="11783" max="11783" width="17.5703125" style="1" customWidth="1"/>
    <col min="11784" max="11784" width="17.85546875" style="1" customWidth="1"/>
    <col min="11785" max="11785" width="14.42578125" style="1" customWidth="1"/>
    <col min="11786" max="11786" width="18.7109375" style="1" customWidth="1"/>
    <col min="11787" max="12011" width="9.140625" style="1"/>
    <col min="12012" max="12012" width="5" style="1" customWidth="1"/>
    <col min="12013" max="12013" width="75.28515625" style="1" customWidth="1"/>
    <col min="12014" max="12014" width="14" style="1" customWidth="1"/>
    <col min="12015" max="12015" width="13" style="1" customWidth="1"/>
    <col min="12016" max="12016" width="21.28515625" style="1" customWidth="1"/>
    <col min="12017" max="12026" width="19" style="1" customWidth="1"/>
    <col min="12027" max="12027" width="23" style="1" customWidth="1"/>
    <col min="12028" max="12028" width="12.28515625" style="1" customWidth="1"/>
    <col min="12029" max="12029" width="24.140625" style="1" customWidth="1"/>
    <col min="12030" max="12031" width="17.28515625" style="1" customWidth="1"/>
    <col min="12032" max="12032" width="15" style="1" bestFit="1" customWidth="1"/>
    <col min="12033" max="12034" width="9.85546875" style="1" bestFit="1" customWidth="1"/>
    <col min="12035" max="12035" width="9.28515625" style="1" bestFit="1" customWidth="1"/>
    <col min="12036" max="12036" width="12.5703125" style="1" bestFit="1" customWidth="1"/>
    <col min="12037" max="12037" width="62.85546875" style="1" customWidth="1"/>
    <col min="12038" max="12038" width="3.85546875" style="1" customWidth="1"/>
    <col min="12039" max="12039" width="17.5703125" style="1" customWidth="1"/>
    <col min="12040" max="12040" width="17.85546875" style="1" customWidth="1"/>
    <col min="12041" max="12041" width="14.42578125" style="1" customWidth="1"/>
    <col min="12042" max="12042" width="18.7109375" style="1" customWidth="1"/>
    <col min="12043" max="12267" width="9.140625" style="1"/>
    <col min="12268" max="12268" width="5" style="1" customWidth="1"/>
    <col min="12269" max="12269" width="75.28515625" style="1" customWidth="1"/>
    <col min="12270" max="12270" width="14" style="1" customWidth="1"/>
    <col min="12271" max="12271" width="13" style="1" customWidth="1"/>
    <col min="12272" max="12272" width="21.28515625" style="1" customWidth="1"/>
    <col min="12273" max="12282" width="19" style="1" customWidth="1"/>
    <col min="12283" max="12283" width="23" style="1" customWidth="1"/>
    <col min="12284" max="12284" width="12.28515625" style="1" customWidth="1"/>
    <col min="12285" max="12285" width="24.140625" style="1" customWidth="1"/>
    <col min="12286" max="12287" width="17.28515625" style="1" customWidth="1"/>
    <col min="12288" max="12288" width="15" style="1" bestFit="1" customWidth="1"/>
    <col min="12289" max="16384" width="9.140625" style="1"/>
  </cols>
  <sheetData>
    <row r="1" spans="1:13" x14ac:dyDescent="0.25">
      <c r="A1" s="227"/>
      <c r="B1" s="5"/>
      <c r="C1" s="227"/>
      <c r="D1" s="227"/>
      <c r="E1" s="227"/>
      <c r="F1" s="227"/>
      <c r="G1" s="227"/>
      <c r="H1" s="227"/>
      <c r="I1" s="227"/>
      <c r="K1" s="227" t="s">
        <v>137</v>
      </c>
      <c r="L1" s="226"/>
    </row>
    <row r="2" spans="1:13" s="92" customFormat="1" x14ac:dyDescent="0.25">
      <c r="A2" s="230"/>
      <c r="B2" s="249"/>
      <c r="C2" s="230"/>
      <c r="D2" s="230"/>
      <c r="E2" s="230"/>
      <c r="F2" s="230"/>
      <c r="G2" s="230"/>
      <c r="H2" s="230"/>
      <c r="I2" s="230"/>
      <c r="K2" s="230" t="s">
        <v>140</v>
      </c>
      <c r="L2" s="232"/>
      <c r="M2" s="228"/>
    </row>
    <row r="3" spans="1:13" s="152" customFormat="1" x14ac:dyDescent="0.25">
      <c r="A3" s="231"/>
      <c r="B3" s="249"/>
      <c r="C3" s="231"/>
      <c r="D3" s="231"/>
      <c r="E3" s="231"/>
      <c r="F3" s="231"/>
      <c r="G3" s="231"/>
      <c r="H3" s="231"/>
      <c r="I3" s="231"/>
      <c r="K3" s="230" t="s">
        <v>136</v>
      </c>
      <c r="L3" s="229"/>
      <c r="M3" s="228"/>
    </row>
    <row r="4" spans="1:13" x14ac:dyDescent="0.25">
      <c r="A4" s="227"/>
      <c r="B4" s="227"/>
      <c r="C4" s="227"/>
      <c r="D4" s="227"/>
      <c r="E4" s="227"/>
      <c r="F4" s="227"/>
      <c r="G4" s="227"/>
      <c r="H4" s="227"/>
      <c r="I4" s="227"/>
      <c r="K4" s="227" t="s">
        <v>141</v>
      </c>
      <c r="L4" s="226"/>
    </row>
    <row r="5" spans="1:13" ht="16.5" customHeight="1" x14ac:dyDescent="0.25">
      <c r="A5" s="469" t="s">
        <v>135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</row>
    <row r="6" spans="1:13" ht="17.25" thickBot="1" x14ac:dyDescent="0.3">
      <c r="A6" s="470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2"/>
      <c r="M6" s="225"/>
    </row>
    <row r="7" spans="1:13" s="93" customFormat="1" ht="36.75" customHeight="1" thickBot="1" x14ac:dyDescent="0.3">
      <c r="A7" s="471" t="s">
        <v>134</v>
      </c>
      <c r="B7" s="471" t="s">
        <v>133</v>
      </c>
      <c r="C7" s="473" t="s">
        <v>132</v>
      </c>
      <c r="D7" s="473" t="s">
        <v>131</v>
      </c>
      <c r="E7" s="475" t="s">
        <v>130</v>
      </c>
      <c r="F7" s="477" t="s">
        <v>129</v>
      </c>
      <c r="G7" s="489" t="s">
        <v>128</v>
      </c>
      <c r="H7" s="490"/>
      <c r="I7" s="490"/>
      <c r="J7" s="490"/>
      <c r="K7" s="490"/>
      <c r="L7" s="487" t="s">
        <v>127</v>
      </c>
      <c r="M7" s="224"/>
    </row>
    <row r="8" spans="1:13" s="93" customFormat="1" ht="17.25" customHeight="1" x14ac:dyDescent="0.25">
      <c r="A8" s="472"/>
      <c r="B8" s="472"/>
      <c r="C8" s="472"/>
      <c r="D8" s="474"/>
      <c r="E8" s="476"/>
      <c r="F8" s="478"/>
      <c r="G8" s="471">
        <v>2012</v>
      </c>
      <c r="H8" s="471">
        <v>2013</v>
      </c>
      <c r="I8" s="471">
        <v>2014</v>
      </c>
      <c r="J8" s="471">
        <v>2015</v>
      </c>
      <c r="K8" s="479">
        <v>2016</v>
      </c>
      <c r="L8" s="488"/>
      <c r="M8" s="233"/>
    </row>
    <row r="9" spans="1:13" s="93" customFormat="1" ht="69" customHeight="1" thickBot="1" x14ac:dyDescent="0.3">
      <c r="A9" s="472"/>
      <c r="B9" s="472"/>
      <c r="C9" s="472"/>
      <c r="D9" s="474"/>
      <c r="E9" s="476"/>
      <c r="F9" s="478"/>
      <c r="G9" s="493"/>
      <c r="H9" s="472"/>
      <c r="I9" s="472"/>
      <c r="J9" s="472"/>
      <c r="K9" s="480"/>
      <c r="L9" s="488"/>
      <c r="M9" s="233"/>
    </row>
    <row r="10" spans="1:13" s="93" customFormat="1" ht="17.25" customHeight="1" thickBot="1" x14ac:dyDescent="0.3">
      <c r="A10" s="219">
        <v>1</v>
      </c>
      <c r="B10" s="220">
        <v>2</v>
      </c>
      <c r="C10" s="223">
        <v>3</v>
      </c>
      <c r="D10" s="223">
        <v>4</v>
      </c>
      <c r="E10" s="223">
        <v>5</v>
      </c>
      <c r="F10" s="222">
        <v>6</v>
      </c>
      <c r="G10" s="221">
        <v>7</v>
      </c>
      <c r="H10" s="220">
        <v>8</v>
      </c>
      <c r="I10" s="220">
        <v>9</v>
      </c>
      <c r="J10" s="220">
        <v>10</v>
      </c>
      <c r="K10" s="219">
        <v>11</v>
      </c>
      <c r="L10" s="218">
        <v>12</v>
      </c>
      <c r="M10" s="234"/>
    </row>
    <row r="11" spans="1:13" s="92" customFormat="1" ht="20.25" customHeight="1" x14ac:dyDescent="0.25">
      <c r="A11" s="217"/>
      <c r="B11" s="457" t="s">
        <v>126</v>
      </c>
      <c r="C11" s="457"/>
      <c r="D11" s="457"/>
      <c r="E11" s="458"/>
      <c r="F11" s="194">
        <f>F14+F159+F165</f>
        <v>55980111</v>
      </c>
      <c r="G11" s="216">
        <f>G12+G13</f>
        <v>7527073</v>
      </c>
      <c r="H11" s="214">
        <f t="shared" ref="H11:L11" si="0">H14+H159+H165</f>
        <v>12204997</v>
      </c>
      <c r="I11" s="215">
        <f t="shared" si="0"/>
        <v>22237919</v>
      </c>
      <c r="J11" s="214">
        <f t="shared" si="0"/>
        <v>2908900</v>
      </c>
      <c r="K11" s="213">
        <f t="shared" si="0"/>
        <v>923100</v>
      </c>
      <c r="L11" s="212">
        <f t="shared" si="0"/>
        <v>45801989</v>
      </c>
      <c r="M11" s="189"/>
    </row>
    <row r="12" spans="1:13" s="92" customFormat="1" ht="20.25" customHeight="1" x14ac:dyDescent="0.25">
      <c r="A12" s="211"/>
      <c r="B12" s="459" t="s">
        <v>24</v>
      </c>
      <c r="C12" s="459"/>
      <c r="D12" s="459"/>
      <c r="E12" s="460"/>
      <c r="F12" s="210">
        <f>F15+F160+F166</f>
        <v>11020324</v>
      </c>
      <c r="G12" s="209">
        <f>G15</f>
        <v>2854716</v>
      </c>
      <c r="H12" s="207">
        <f t="shared" ref="H12:L12" si="1">H15+H160+H166</f>
        <v>2567919</v>
      </c>
      <c r="I12" s="208">
        <f t="shared" si="1"/>
        <v>865710</v>
      </c>
      <c r="J12" s="207">
        <f t="shared" si="1"/>
        <v>908900</v>
      </c>
      <c r="K12" s="206">
        <f t="shared" si="1"/>
        <v>923100</v>
      </c>
      <c r="L12" s="205">
        <f t="shared" si="1"/>
        <v>8120345</v>
      </c>
      <c r="M12" s="189"/>
    </row>
    <row r="13" spans="1:13" s="92" customFormat="1" ht="20.25" customHeight="1" thickBot="1" x14ac:dyDescent="0.3">
      <c r="A13" s="204"/>
      <c r="B13" s="461" t="s">
        <v>23</v>
      </c>
      <c r="C13" s="461"/>
      <c r="D13" s="461"/>
      <c r="E13" s="462"/>
      <c r="F13" s="203">
        <f>F16+F161</f>
        <v>44959787</v>
      </c>
      <c r="G13" s="202">
        <f>G16</f>
        <v>4672357</v>
      </c>
      <c r="H13" s="200">
        <f t="shared" ref="H13:L13" si="2">H16+H161</f>
        <v>9637078</v>
      </c>
      <c r="I13" s="201">
        <f t="shared" si="2"/>
        <v>21372209</v>
      </c>
      <c r="J13" s="200">
        <f t="shared" si="2"/>
        <v>2000000</v>
      </c>
      <c r="K13" s="199">
        <f t="shared" si="2"/>
        <v>0</v>
      </c>
      <c r="L13" s="198">
        <f t="shared" si="2"/>
        <v>37681644</v>
      </c>
      <c r="M13" s="189"/>
    </row>
    <row r="14" spans="1:13" s="92" customFormat="1" ht="20.25" customHeight="1" x14ac:dyDescent="0.25">
      <c r="A14" s="197" t="s">
        <v>124</v>
      </c>
      <c r="B14" s="463" t="s">
        <v>125</v>
      </c>
      <c r="C14" s="463"/>
      <c r="D14" s="463"/>
      <c r="E14" s="464"/>
      <c r="F14" s="196">
        <f t="shared" ref="F14:L14" si="3">F17+F96+F153</f>
        <v>55980111</v>
      </c>
      <c r="G14" s="195">
        <f t="shared" si="3"/>
        <v>7527073</v>
      </c>
      <c r="H14" s="194">
        <f t="shared" si="3"/>
        <v>12204997</v>
      </c>
      <c r="I14" s="194">
        <f t="shared" si="3"/>
        <v>22237919</v>
      </c>
      <c r="J14" s="192">
        <f t="shared" si="3"/>
        <v>2908900</v>
      </c>
      <c r="K14" s="193">
        <f t="shared" si="3"/>
        <v>923100</v>
      </c>
      <c r="L14" s="192">
        <f t="shared" si="3"/>
        <v>45801989</v>
      </c>
      <c r="M14" s="189"/>
    </row>
    <row r="15" spans="1:13" s="92" customFormat="1" ht="20.25" customHeight="1" x14ac:dyDescent="0.25">
      <c r="A15" s="186"/>
      <c r="B15" s="459" t="s">
        <v>24</v>
      </c>
      <c r="C15" s="459"/>
      <c r="D15" s="459"/>
      <c r="E15" s="460"/>
      <c r="F15" s="102">
        <f>F18+F97+F154</f>
        <v>11020324</v>
      </c>
      <c r="G15" s="209">
        <f t="shared" ref="G15:K15" si="4">G18+G97</f>
        <v>2854716</v>
      </c>
      <c r="H15" s="250">
        <f t="shared" si="4"/>
        <v>2567919</v>
      </c>
      <c r="I15" s="250">
        <f t="shared" si="4"/>
        <v>865710</v>
      </c>
      <c r="J15" s="251">
        <f t="shared" si="4"/>
        <v>908900</v>
      </c>
      <c r="K15" s="252">
        <f t="shared" si="4"/>
        <v>923100</v>
      </c>
      <c r="L15" s="191">
        <f>L18+L97+L154</f>
        <v>8120345</v>
      </c>
      <c r="M15" s="189"/>
    </row>
    <row r="16" spans="1:13" s="92" customFormat="1" ht="20.25" customHeight="1" thickBot="1" x14ac:dyDescent="0.3">
      <c r="A16" s="185"/>
      <c r="B16" s="461" t="s">
        <v>23</v>
      </c>
      <c r="C16" s="461"/>
      <c r="D16" s="461"/>
      <c r="E16" s="462"/>
      <c r="F16" s="110">
        <f>F19+F98+F155</f>
        <v>44959787</v>
      </c>
      <c r="G16" s="202">
        <f t="shared" ref="G16:K16" si="5">G19+G98</f>
        <v>4672357</v>
      </c>
      <c r="H16" s="253">
        <f>H19+H98</f>
        <v>9637078</v>
      </c>
      <c r="I16" s="253">
        <f t="shared" si="5"/>
        <v>21372209</v>
      </c>
      <c r="J16" s="254">
        <f t="shared" si="5"/>
        <v>2000000</v>
      </c>
      <c r="K16" s="255">
        <f t="shared" si="5"/>
        <v>0</v>
      </c>
      <c r="L16" s="190">
        <f>L19+L98+L155</f>
        <v>37681644</v>
      </c>
      <c r="M16" s="189"/>
    </row>
    <row r="17" spans="1:26" s="92" customFormat="1" ht="40.5" customHeight="1" x14ac:dyDescent="0.25">
      <c r="A17" s="188" t="s">
        <v>123</v>
      </c>
      <c r="B17" s="465" t="s">
        <v>122</v>
      </c>
      <c r="C17" s="465"/>
      <c r="D17" s="465"/>
      <c r="E17" s="466"/>
      <c r="F17" s="147">
        <f>F20+F24+F28+F32+F36+F44+F52+F60+F64+F68+F72+F76+F80+F84+F88+F92</f>
        <v>11958217</v>
      </c>
      <c r="G17" s="259">
        <f>G20+G24+G28+G32+G36+G44+G52+G60+G64+G68+G72+G76+G80+G84+G88+G92</f>
        <v>4527789</v>
      </c>
      <c r="H17" s="147">
        <f>H20+H24+H28+H32+H36+H44+H52+H60+H64+H68+H72+H76+H80+H84+H88+H92</f>
        <v>3286871</v>
      </c>
      <c r="I17" s="147">
        <f t="shared" ref="I17:J17" si="6">I20+I24+I28+I32+I36+I44+I52+I60+I64+I68+I72+I76+I80+I84+I88+I92</f>
        <v>154810</v>
      </c>
      <c r="J17" s="147">
        <f t="shared" si="6"/>
        <v>38000</v>
      </c>
      <c r="K17" s="187">
        <f>K20+K24+K28+K32+K36+K44+K52+K60+K64+K68+K72+K76+K80+K84+K88+K92</f>
        <v>0</v>
      </c>
      <c r="L17" s="148">
        <f>L20+L24+L28+L32+L36+L44+L52+L60+L64+L68+L371+L72+L76+L80+L84+L88+L92</f>
        <v>8007470</v>
      </c>
      <c r="M17" s="138"/>
    </row>
    <row r="18" spans="1:26" s="92" customFormat="1" ht="20.25" customHeight="1" x14ac:dyDescent="0.25">
      <c r="A18" s="186"/>
      <c r="B18" s="349" t="s">
        <v>20</v>
      </c>
      <c r="C18" s="349"/>
      <c r="D18" s="349"/>
      <c r="E18" s="460"/>
      <c r="F18" s="102">
        <f t="shared" ref="F18:G19" si="7">F22+F26+F30+F34+F38+F46+F54+F62+F66+F70+F74+F78+F82+F86+F90+F94</f>
        <v>6517160</v>
      </c>
      <c r="G18" s="260">
        <f>G22+G26+G30+G34+G38+G46+G54+G62+G66+G70+G74+G78+G82+G86+G90+G94</f>
        <v>2212752</v>
      </c>
      <c r="H18" s="87">
        <f>H22+H26+H30+H34+H38+H46+H54+H62+H66+H70+H74+H78+H82+H86+H90+H94</f>
        <v>1696219</v>
      </c>
      <c r="I18" s="87">
        <f t="shared" ref="I18:J18" si="8">I22+I26+I30+I34+I38+I46+I54+I62+I66+I70+I74+I78+I82+I86+I90+I94</f>
        <v>154810</v>
      </c>
      <c r="J18" s="87">
        <f t="shared" si="8"/>
        <v>38000</v>
      </c>
      <c r="K18" s="256">
        <f>K22+K26+K30+K34+K38+K46+K54+K62+K66+K70+K74+K78+K82+K86+K90+K94</f>
        <v>0</v>
      </c>
      <c r="L18" s="143">
        <f>L22+L26+L30+L34+L38+L46+L54+L62+L66+L70+L74+L78+L82+L86+L90+L94</f>
        <v>4101781</v>
      </c>
      <c r="M18" s="138"/>
    </row>
    <row r="19" spans="1:26" s="92" customFormat="1" ht="20.25" customHeight="1" thickBot="1" x14ac:dyDescent="0.3">
      <c r="A19" s="185"/>
      <c r="B19" s="467" t="s">
        <v>25</v>
      </c>
      <c r="C19" s="467"/>
      <c r="D19" s="467"/>
      <c r="E19" s="468"/>
      <c r="F19" s="97">
        <f t="shared" si="7"/>
        <v>5441057</v>
      </c>
      <c r="G19" s="261">
        <f t="shared" si="7"/>
        <v>2315037</v>
      </c>
      <c r="H19" s="139">
        <f>H23+H27+H31+H35+H39+H47+H55+H63+H67+H71+H75+H79+H83+H87+H91+H95</f>
        <v>1590652</v>
      </c>
      <c r="I19" s="139">
        <f t="shared" ref="I19:J19" si="9">I23+I27+I31+I35+I39+I47+I55+I63+I67+I71+I75+I79+I83+I87+I91+I95</f>
        <v>0</v>
      </c>
      <c r="J19" s="139">
        <f t="shared" si="9"/>
        <v>0</v>
      </c>
      <c r="K19" s="257">
        <f>K23+K27+K31+K35+K39+K47+K55+K63+K67+K71+K75+K79+K83+K87+K91+K95</f>
        <v>0</v>
      </c>
      <c r="L19" s="140">
        <f>L23+L27+L31+L35+L39+L47+L55+L63+L67+L71+L75+L79+L83+L87+L91+L95</f>
        <v>3905689</v>
      </c>
      <c r="M19" s="138"/>
    </row>
    <row r="20" spans="1:26" s="92" customFormat="1" ht="72" customHeight="1" x14ac:dyDescent="0.25">
      <c r="A20" s="379">
        <v>1</v>
      </c>
      <c r="B20" s="183" t="s">
        <v>121</v>
      </c>
      <c r="C20" s="325" t="s">
        <v>111</v>
      </c>
      <c r="D20" s="327" t="s">
        <v>6</v>
      </c>
      <c r="E20" s="329" t="s">
        <v>120</v>
      </c>
      <c r="F20" s="303">
        <f>2669998</f>
        <v>2669998</v>
      </c>
      <c r="G20" s="370">
        <f>1634065</f>
        <v>1634065</v>
      </c>
      <c r="H20" s="270"/>
      <c r="I20" s="270"/>
      <c r="J20" s="270"/>
      <c r="K20" s="274"/>
      <c r="L20" s="264">
        <f>G20+H20+I20+J20+K20</f>
        <v>1634065</v>
      </c>
      <c r="M20" s="116"/>
    </row>
    <row r="21" spans="1:26" s="92" customFormat="1" ht="60" customHeight="1" x14ac:dyDescent="0.25">
      <c r="A21" s="380"/>
      <c r="B21" s="104" t="s">
        <v>119</v>
      </c>
      <c r="C21" s="308"/>
      <c r="D21" s="310"/>
      <c r="E21" s="312"/>
      <c r="F21" s="284"/>
      <c r="G21" s="371"/>
      <c r="H21" s="284"/>
      <c r="I21" s="284"/>
      <c r="J21" s="284"/>
      <c r="K21" s="275"/>
      <c r="L21" s="276"/>
      <c r="M21" s="158"/>
    </row>
    <row r="22" spans="1:26" s="92" customFormat="1" ht="18.75" customHeight="1" x14ac:dyDescent="0.25">
      <c r="A22" s="451"/>
      <c r="B22" s="103" t="s">
        <v>24</v>
      </c>
      <c r="C22" s="293"/>
      <c r="D22" s="297"/>
      <c r="E22" s="369"/>
      <c r="F22" s="102"/>
      <c r="G22" s="113"/>
      <c r="H22" s="69"/>
      <c r="I22" s="69"/>
      <c r="J22" s="69"/>
      <c r="K22" s="100"/>
      <c r="L22" s="99">
        <f>G22+H22+I22+J22+K22</f>
        <v>0</v>
      </c>
      <c r="M22" s="116"/>
    </row>
    <row r="23" spans="1:26" s="92" customFormat="1" ht="18.75" customHeight="1" thickBot="1" x14ac:dyDescent="0.3">
      <c r="A23" s="452"/>
      <c r="B23" s="98" t="s">
        <v>23</v>
      </c>
      <c r="C23" s="294"/>
      <c r="D23" s="298"/>
      <c r="E23" s="424"/>
      <c r="F23" s="97">
        <f>2669998</f>
        <v>2669998</v>
      </c>
      <c r="G23" s="184">
        <f>1634065</f>
        <v>1634065</v>
      </c>
      <c r="H23" s="48"/>
      <c r="I23" s="48"/>
      <c r="J23" s="48"/>
      <c r="K23" s="95"/>
      <c r="L23" s="99">
        <f>G23+H23+I23+J23+K23</f>
        <v>1634065</v>
      </c>
      <c r="M23" s="116"/>
    </row>
    <row r="24" spans="1:26" s="92" customFormat="1" ht="54" customHeight="1" x14ac:dyDescent="0.25">
      <c r="A24" s="379">
        <v>2</v>
      </c>
      <c r="B24" s="128" t="s">
        <v>118</v>
      </c>
      <c r="C24" s="291" t="s">
        <v>117</v>
      </c>
      <c r="D24" s="295" t="s">
        <v>16</v>
      </c>
      <c r="E24" s="329" t="s">
        <v>50</v>
      </c>
      <c r="F24" s="303">
        <f>476021</f>
        <v>476021</v>
      </c>
      <c r="G24" s="370">
        <v>70500</v>
      </c>
      <c r="H24" s="270">
        <v>71000</v>
      </c>
      <c r="I24" s="270">
        <v>73000</v>
      </c>
      <c r="J24" s="270">
        <v>38000</v>
      </c>
      <c r="K24" s="262"/>
      <c r="L24" s="264">
        <f>G24+H24+I24+J24+K24</f>
        <v>252500</v>
      </c>
      <c r="M24" s="116"/>
    </row>
    <row r="25" spans="1:26" s="92" customFormat="1" ht="44.25" customHeight="1" x14ac:dyDescent="0.25">
      <c r="A25" s="380"/>
      <c r="B25" s="127" t="s">
        <v>116</v>
      </c>
      <c r="C25" s="292"/>
      <c r="D25" s="296"/>
      <c r="E25" s="312"/>
      <c r="F25" s="304"/>
      <c r="G25" s="371"/>
      <c r="H25" s="284"/>
      <c r="I25" s="284"/>
      <c r="J25" s="284"/>
      <c r="K25" s="275"/>
      <c r="L25" s="276"/>
      <c r="M25" s="158"/>
    </row>
    <row r="26" spans="1:26" s="92" customFormat="1" ht="18.75" customHeight="1" x14ac:dyDescent="0.25">
      <c r="A26" s="451"/>
      <c r="B26" s="123" t="s">
        <v>24</v>
      </c>
      <c r="C26" s="447"/>
      <c r="D26" s="449"/>
      <c r="E26" s="443"/>
      <c r="F26" s="102">
        <v>418275</v>
      </c>
      <c r="G26" s="101">
        <v>70500</v>
      </c>
      <c r="H26" s="69">
        <v>71000</v>
      </c>
      <c r="I26" s="69">
        <v>73000</v>
      </c>
      <c r="J26" s="69">
        <v>38000</v>
      </c>
      <c r="K26" s="100"/>
      <c r="L26" s="99">
        <f>G26+H26+I26+J26+K26</f>
        <v>252500</v>
      </c>
      <c r="M26" s="116"/>
    </row>
    <row r="27" spans="1:26" s="92" customFormat="1" ht="18.75" customHeight="1" thickBot="1" x14ac:dyDescent="0.3">
      <c r="A27" s="452"/>
      <c r="B27" s="121" t="s">
        <v>23</v>
      </c>
      <c r="C27" s="448"/>
      <c r="D27" s="450"/>
      <c r="E27" s="444"/>
      <c r="F27" s="97">
        <f>57746</f>
        <v>57746</v>
      </c>
      <c r="G27" s="96"/>
      <c r="H27" s="48"/>
      <c r="I27" s="48"/>
      <c r="J27" s="48"/>
      <c r="K27" s="95"/>
      <c r="L27" s="99">
        <f>G27+H27+I27+J27+K27</f>
        <v>0</v>
      </c>
      <c r="M27" s="116"/>
    </row>
    <row r="28" spans="1:26" s="92" customFormat="1" ht="53.25" customHeight="1" x14ac:dyDescent="0.25">
      <c r="A28" s="379">
        <v>3</v>
      </c>
      <c r="B28" s="183" t="s">
        <v>115</v>
      </c>
      <c r="C28" s="291" t="s">
        <v>114</v>
      </c>
      <c r="D28" s="295" t="s">
        <v>15</v>
      </c>
      <c r="E28" s="299" t="s">
        <v>110</v>
      </c>
      <c r="F28" s="303">
        <f>942374</f>
        <v>942374</v>
      </c>
      <c r="G28" s="321">
        <v>783491</v>
      </c>
      <c r="H28" s="270"/>
      <c r="I28" s="270"/>
      <c r="J28" s="270"/>
      <c r="K28" s="262"/>
      <c r="L28" s="264">
        <f>G28+H28+I28+J28+K28</f>
        <v>783491</v>
      </c>
      <c r="M28" s="116"/>
    </row>
    <row r="29" spans="1:26" s="92" customFormat="1" ht="36.75" customHeight="1" x14ac:dyDescent="0.25">
      <c r="A29" s="380"/>
      <c r="B29" s="182" t="s">
        <v>113</v>
      </c>
      <c r="C29" s="292"/>
      <c r="D29" s="296"/>
      <c r="E29" s="300"/>
      <c r="F29" s="284"/>
      <c r="G29" s="332"/>
      <c r="H29" s="284"/>
      <c r="I29" s="284"/>
      <c r="J29" s="284"/>
      <c r="K29" s="275"/>
      <c r="L29" s="276"/>
      <c r="M29" s="158"/>
    </row>
    <row r="30" spans="1:26" s="92" customFormat="1" ht="18.75" customHeight="1" x14ac:dyDescent="0.25">
      <c r="A30" s="451"/>
      <c r="B30" s="123" t="s">
        <v>24</v>
      </c>
      <c r="C30" s="293"/>
      <c r="D30" s="297"/>
      <c r="E30" s="453"/>
      <c r="F30" s="102">
        <f>139037</f>
        <v>139037</v>
      </c>
      <c r="G30" s="101">
        <v>111867</v>
      </c>
      <c r="H30" s="69"/>
      <c r="I30" s="69"/>
      <c r="J30" s="69"/>
      <c r="K30" s="100"/>
      <c r="L30" s="99">
        <f>G30+H30+I30+J30+K30</f>
        <v>111867</v>
      </c>
      <c r="M30" s="116"/>
    </row>
    <row r="31" spans="1:26" s="92" customFormat="1" ht="18.75" customHeight="1" thickBot="1" x14ac:dyDescent="0.3">
      <c r="A31" s="452"/>
      <c r="B31" s="121" t="s">
        <v>23</v>
      </c>
      <c r="C31" s="294"/>
      <c r="D31" s="298"/>
      <c r="E31" s="454"/>
      <c r="F31" s="97">
        <f>803337</f>
        <v>803337</v>
      </c>
      <c r="G31" s="96">
        <v>671624</v>
      </c>
      <c r="H31" s="48"/>
      <c r="I31" s="48"/>
      <c r="J31" s="48"/>
      <c r="K31" s="95"/>
      <c r="L31" s="94">
        <f>G31+H31+I31+J31+K31</f>
        <v>671624</v>
      </c>
      <c r="M31" s="116"/>
    </row>
    <row r="32" spans="1:26" s="92" customFormat="1" ht="90.75" customHeight="1" x14ac:dyDescent="0.25">
      <c r="A32" s="379">
        <v>4</v>
      </c>
      <c r="B32" s="183" t="s">
        <v>112</v>
      </c>
      <c r="C32" s="291" t="s">
        <v>111</v>
      </c>
      <c r="D32" s="295" t="s">
        <v>14</v>
      </c>
      <c r="E32" s="299" t="s">
        <v>110</v>
      </c>
      <c r="F32" s="303">
        <f>48750</f>
        <v>48750</v>
      </c>
      <c r="G32" s="321">
        <v>12554</v>
      </c>
      <c r="H32" s="270"/>
      <c r="I32" s="270"/>
      <c r="J32" s="270"/>
      <c r="K32" s="262"/>
      <c r="L32" s="264">
        <f>G32+H32+I32+J32+K32</f>
        <v>12554</v>
      </c>
      <c r="M32" s="116"/>
    </row>
    <row r="33" spans="1:13" s="92" customFormat="1" ht="56.25" customHeight="1" x14ac:dyDescent="0.25">
      <c r="A33" s="380"/>
      <c r="B33" s="182" t="s">
        <v>109</v>
      </c>
      <c r="C33" s="292"/>
      <c r="D33" s="296"/>
      <c r="E33" s="300"/>
      <c r="F33" s="284"/>
      <c r="G33" s="322"/>
      <c r="H33" s="284"/>
      <c r="I33" s="284"/>
      <c r="J33" s="284"/>
      <c r="K33" s="275"/>
      <c r="L33" s="276"/>
      <c r="M33" s="158"/>
    </row>
    <row r="34" spans="1:13" s="92" customFormat="1" ht="18.75" customHeight="1" x14ac:dyDescent="0.25">
      <c r="A34" s="445"/>
      <c r="B34" s="123" t="s">
        <v>24</v>
      </c>
      <c r="C34" s="447"/>
      <c r="D34" s="449"/>
      <c r="E34" s="443"/>
      <c r="F34" s="102">
        <f>48750</f>
        <v>48750</v>
      </c>
      <c r="G34" s="101">
        <v>12554</v>
      </c>
      <c r="H34" s="69"/>
      <c r="I34" s="69"/>
      <c r="J34" s="69"/>
      <c r="K34" s="100"/>
      <c r="L34" s="99">
        <f>G34+H34+I34+J34+K34</f>
        <v>12554</v>
      </c>
      <c r="M34" s="116"/>
    </row>
    <row r="35" spans="1:13" s="92" customFormat="1" ht="18.75" customHeight="1" thickBot="1" x14ac:dyDescent="0.3">
      <c r="A35" s="446"/>
      <c r="B35" s="121" t="s">
        <v>23</v>
      </c>
      <c r="C35" s="448"/>
      <c r="D35" s="450"/>
      <c r="E35" s="444"/>
      <c r="F35" s="97"/>
      <c r="G35" s="157"/>
      <c r="H35" s="48"/>
      <c r="I35" s="48"/>
      <c r="J35" s="48"/>
      <c r="K35" s="95"/>
      <c r="L35" s="94">
        <f>G35+H35+I35+J35+K35</f>
        <v>0</v>
      </c>
      <c r="M35" s="116"/>
    </row>
    <row r="36" spans="1:13" s="92" customFormat="1" ht="57" customHeight="1" x14ac:dyDescent="0.25">
      <c r="A36" s="287">
        <v>5</v>
      </c>
      <c r="B36" s="176" t="s">
        <v>108</v>
      </c>
      <c r="C36" s="439" t="s">
        <v>102</v>
      </c>
      <c r="D36" s="442"/>
      <c r="E36" s="299" t="s">
        <v>105</v>
      </c>
      <c r="F36" s="303">
        <f>F38+F39</f>
        <v>302000</v>
      </c>
      <c r="G36" s="321">
        <f>G38+G39</f>
        <v>44393</v>
      </c>
      <c r="H36" s="270"/>
      <c r="I36" s="270"/>
      <c r="J36" s="270"/>
      <c r="K36" s="262"/>
      <c r="L36" s="264">
        <f>G36+H36+I36+J36+K36</f>
        <v>44393</v>
      </c>
      <c r="M36" s="116"/>
    </row>
    <row r="37" spans="1:13" s="92" customFormat="1" ht="39.75" customHeight="1" x14ac:dyDescent="0.25">
      <c r="A37" s="288"/>
      <c r="B37" s="175" t="s">
        <v>107</v>
      </c>
      <c r="C37" s="425"/>
      <c r="D37" s="427"/>
      <c r="E37" s="300"/>
      <c r="F37" s="284"/>
      <c r="G37" s="322"/>
      <c r="H37" s="284"/>
      <c r="I37" s="284"/>
      <c r="J37" s="284"/>
      <c r="K37" s="275"/>
      <c r="L37" s="276"/>
      <c r="M37" s="158"/>
    </row>
    <row r="38" spans="1:13" s="92" customFormat="1" ht="18.75" customHeight="1" x14ac:dyDescent="0.25">
      <c r="A38" s="288"/>
      <c r="B38" s="123" t="s">
        <v>99</v>
      </c>
      <c r="C38" s="425"/>
      <c r="D38" s="427"/>
      <c r="E38" s="300"/>
      <c r="F38" s="166">
        <f>F40+F42</f>
        <v>302000</v>
      </c>
      <c r="G38" s="101">
        <f>G40+G42</f>
        <v>44393</v>
      </c>
      <c r="H38" s="69"/>
      <c r="I38" s="69"/>
      <c r="J38" s="112"/>
      <c r="K38" s="100"/>
      <c r="L38" s="99">
        <f t="shared" ref="L38:L44" si="10">G38+H38+I38+J38+K38</f>
        <v>44393</v>
      </c>
      <c r="M38" s="116"/>
    </row>
    <row r="39" spans="1:13" s="92" customFormat="1" ht="18.75" customHeight="1" x14ac:dyDescent="0.25">
      <c r="A39" s="288"/>
      <c r="B39" s="174" t="s">
        <v>98</v>
      </c>
      <c r="C39" s="425"/>
      <c r="D39" s="296"/>
      <c r="E39" s="300"/>
      <c r="F39" s="181"/>
      <c r="G39" s="180"/>
      <c r="H39" s="179"/>
      <c r="I39" s="179"/>
      <c r="J39" s="178"/>
      <c r="K39" s="177"/>
      <c r="L39" s="168">
        <f t="shared" si="10"/>
        <v>0</v>
      </c>
      <c r="M39" s="116"/>
    </row>
    <row r="40" spans="1:13" s="92" customFormat="1" ht="18.75" customHeight="1" x14ac:dyDescent="0.25">
      <c r="A40" s="288"/>
      <c r="B40" s="167" t="s">
        <v>24</v>
      </c>
      <c r="C40" s="425"/>
      <c r="D40" s="399" t="s">
        <v>14</v>
      </c>
      <c r="E40" s="300"/>
      <c r="F40" s="166">
        <v>6100</v>
      </c>
      <c r="G40" s="165">
        <v>3000</v>
      </c>
      <c r="H40" s="164"/>
      <c r="I40" s="164"/>
      <c r="J40" s="163"/>
      <c r="K40" s="162"/>
      <c r="L40" s="161">
        <f t="shared" si="10"/>
        <v>3000</v>
      </c>
      <c r="M40" s="116"/>
    </row>
    <row r="41" spans="1:13" s="92" customFormat="1" ht="18.75" customHeight="1" x14ac:dyDescent="0.25">
      <c r="A41" s="288"/>
      <c r="B41" s="160" t="s">
        <v>23</v>
      </c>
      <c r="C41" s="425"/>
      <c r="D41" s="399"/>
      <c r="E41" s="300"/>
      <c r="F41" s="166"/>
      <c r="G41" s="101"/>
      <c r="H41" s="69"/>
      <c r="I41" s="69"/>
      <c r="J41" s="112"/>
      <c r="K41" s="100"/>
      <c r="L41" s="99">
        <f t="shared" si="10"/>
        <v>0</v>
      </c>
      <c r="M41" s="116"/>
    </row>
    <row r="42" spans="1:13" s="92" customFormat="1" ht="18.75" customHeight="1" x14ac:dyDescent="0.25">
      <c r="A42" s="455"/>
      <c r="B42" s="160" t="s">
        <v>24</v>
      </c>
      <c r="C42" s="440"/>
      <c r="D42" s="399" t="s">
        <v>11</v>
      </c>
      <c r="E42" s="443"/>
      <c r="F42" s="102">
        <v>295900</v>
      </c>
      <c r="G42" s="136">
        <v>41393</v>
      </c>
      <c r="H42" s="69"/>
      <c r="I42" s="69"/>
      <c r="J42" s="112"/>
      <c r="K42" s="100"/>
      <c r="L42" s="99">
        <f t="shared" si="10"/>
        <v>41393</v>
      </c>
      <c r="M42" s="116"/>
    </row>
    <row r="43" spans="1:13" s="92" customFormat="1" ht="18.75" customHeight="1" thickBot="1" x14ac:dyDescent="0.3">
      <c r="A43" s="456"/>
      <c r="B43" s="159" t="s">
        <v>23</v>
      </c>
      <c r="C43" s="441"/>
      <c r="D43" s="400"/>
      <c r="E43" s="444"/>
      <c r="F43" s="97"/>
      <c r="G43" s="96"/>
      <c r="H43" s="48"/>
      <c r="I43" s="48"/>
      <c r="J43" s="154"/>
      <c r="K43" s="95"/>
      <c r="L43" s="94">
        <f t="shared" si="10"/>
        <v>0</v>
      </c>
      <c r="M43" s="116"/>
    </row>
    <row r="44" spans="1:13" s="92" customFormat="1" ht="41.25" customHeight="1" x14ac:dyDescent="0.25">
      <c r="A44" s="287">
        <v>6</v>
      </c>
      <c r="B44" s="176" t="s">
        <v>106</v>
      </c>
      <c r="C44" s="291" t="s">
        <v>40</v>
      </c>
      <c r="D44" s="295"/>
      <c r="E44" s="434" t="s">
        <v>105</v>
      </c>
      <c r="F44" s="303">
        <f>182388</f>
        <v>182388</v>
      </c>
      <c r="G44" s="321">
        <f>G46+G47</f>
        <v>99580</v>
      </c>
      <c r="H44" s="270"/>
      <c r="I44" s="270"/>
      <c r="J44" s="270"/>
      <c r="K44" s="262"/>
      <c r="L44" s="264">
        <f t="shared" si="10"/>
        <v>99580</v>
      </c>
      <c r="M44" s="116"/>
    </row>
    <row r="45" spans="1:13" s="92" customFormat="1" ht="57.75" customHeight="1" x14ac:dyDescent="0.25">
      <c r="A45" s="288"/>
      <c r="B45" s="175" t="s">
        <v>104</v>
      </c>
      <c r="C45" s="292"/>
      <c r="D45" s="296"/>
      <c r="E45" s="435"/>
      <c r="F45" s="304"/>
      <c r="G45" s="322"/>
      <c r="H45" s="284"/>
      <c r="I45" s="284"/>
      <c r="J45" s="284"/>
      <c r="K45" s="275"/>
      <c r="L45" s="276"/>
      <c r="M45" s="158"/>
    </row>
    <row r="46" spans="1:13" s="92" customFormat="1" ht="18.75" customHeight="1" x14ac:dyDescent="0.25">
      <c r="A46" s="288"/>
      <c r="B46" s="123" t="s">
        <v>99</v>
      </c>
      <c r="C46" s="397"/>
      <c r="D46" s="395"/>
      <c r="E46" s="436"/>
      <c r="F46" s="102">
        <f>182388</f>
        <v>182388</v>
      </c>
      <c r="G46" s="101">
        <f>G48+G50</f>
        <v>99580</v>
      </c>
      <c r="H46" s="69"/>
      <c r="I46" s="69"/>
      <c r="J46" s="112"/>
      <c r="K46" s="100"/>
      <c r="L46" s="99">
        <f t="shared" ref="L46:L52" si="11">G46+H46+I46+J46+K46</f>
        <v>99580</v>
      </c>
      <c r="M46" s="116"/>
    </row>
    <row r="47" spans="1:13" s="92" customFormat="1" ht="18.75" customHeight="1" x14ac:dyDescent="0.25">
      <c r="A47" s="288"/>
      <c r="B47" s="174" t="s">
        <v>98</v>
      </c>
      <c r="C47" s="397"/>
      <c r="D47" s="395"/>
      <c r="E47" s="436"/>
      <c r="F47" s="173"/>
      <c r="G47" s="172"/>
      <c r="H47" s="171"/>
      <c r="I47" s="171"/>
      <c r="J47" s="170"/>
      <c r="K47" s="169"/>
      <c r="L47" s="168">
        <f t="shared" si="11"/>
        <v>0</v>
      </c>
      <c r="M47" s="116"/>
    </row>
    <row r="48" spans="1:13" s="92" customFormat="1" ht="18.75" customHeight="1" x14ac:dyDescent="0.25">
      <c r="A48" s="288"/>
      <c r="B48" s="167" t="s">
        <v>24</v>
      </c>
      <c r="C48" s="397"/>
      <c r="D48" s="399" t="s">
        <v>13</v>
      </c>
      <c r="E48" s="436"/>
      <c r="F48" s="166">
        <v>17955</v>
      </c>
      <c r="G48" s="165">
        <f>5740</f>
        <v>5740</v>
      </c>
      <c r="H48" s="164"/>
      <c r="I48" s="164"/>
      <c r="J48" s="163"/>
      <c r="K48" s="162"/>
      <c r="L48" s="161">
        <f t="shared" si="11"/>
        <v>5740</v>
      </c>
      <c r="M48" s="116"/>
    </row>
    <row r="49" spans="1:13" s="92" customFormat="1" ht="18.75" customHeight="1" x14ac:dyDescent="0.25">
      <c r="A49" s="288"/>
      <c r="B49" s="160" t="s">
        <v>23</v>
      </c>
      <c r="C49" s="397"/>
      <c r="D49" s="395"/>
      <c r="E49" s="436"/>
      <c r="F49" s="102"/>
      <c r="G49" s="101"/>
      <c r="H49" s="69"/>
      <c r="I49" s="69"/>
      <c r="J49" s="112"/>
      <c r="K49" s="100"/>
      <c r="L49" s="99">
        <f t="shared" si="11"/>
        <v>0</v>
      </c>
      <c r="M49" s="116"/>
    </row>
    <row r="50" spans="1:13" s="92" customFormat="1" ht="18.75" customHeight="1" x14ac:dyDescent="0.25">
      <c r="A50" s="288"/>
      <c r="B50" s="160" t="s">
        <v>24</v>
      </c>
      <c r="C50" s="293"/>
      <c r="D50" s="399" t="s">
        <v>12</v>
      </c>
      <c r="E50" s="437"/>
      <c r="F50" s="102">
        <v>164433</v>
      </c>
      <c r="G50" s="101">
        <f>93840</f>
        <v>93840</v>
      </c>
      <c r="H50" s="69"/>
      <c r="I50" s="69"/>
      <c r="J50" s="112"/>
      <c r="K50" s="100"/>
      <c r="L50" s="99">
        <f t="shared" si="11"/>
        <v>93840</v>
      </c>
      <c r="M50" s="116"/>
    </row>
    <row r="51" spans="1:13" s="92" customFormat="1" ht="18.75" customHeight="1" thickBot="1" x14ac:dyDescent="0.3">
      <c r="A51" s="361"/>
      <c r="B51" s="159" t="s">
        <v>23</v>
      </c>
      <c r="C51" s="294"/>
      <c r="D51" s="400"/>
      <c r="E51" s="438"/>
      <c r="F51" s="97"/>
      <c r="G51" s="96"/>
      <c r="H51" s="48"/>
      <c r="I51" s="48"/>
      <c r="J51" s="154"/>
      <c r="K51" s="95"/>
      <c r="L51" s="94">
        <f t="shared" si="11"/>
        <v>0</v>
      </c>
      <c r="M51" s="116"/>
    </row>
    <row r="52" spans="1:13" s="92" customFormat="1" ht="48" customHeight="1" x14ac:dyDescent="0.25">
      <c r="A52" s="287">
        <v>7</v>
      </c>
      <c r="B52" s="176" t="s">
        <v>103</v>
      </c>
      <c r="C52" s="325" t="s">
        <v>102</v>
      </c>
      <c r="D52" s="327"/>
      <c r="E52" s="429" t="s">
        <v>101</v>
      </c>
      <c r="F52" s="303">
        <f>325224</f>
        <v>325224</v>
      </c>
      <c r="G52" s="321">
        <f>5224</f>
        <v>5224</v>
      </c>
      <c r="H52" s="270"/>
      <c r="I52" s="270"/>
      <c r="J52" s="270"/>
      <c r="K52" s="262"/>
      <c r="L52" s="264">
        <f t="shared" si="11"/>
        <v>5224</v>
      </c>
      <c r="M52" s="116"/>
    </row>
    <row r="53" spans="1:13" s="92" customFormat="1" ht="27" customHeight="1" x14ac:dyDescent="0.25">
      <c r="A53" s="288"/>
      <c r="B53" s="175" t="s">
        <v>100</v>
      </c>
      <c r="C53" s="308"/>
      <c r="D53" s="310"/>
      <c r="E53" s="318"/>
      <c r="F53" s="304"/>
      <c r="G53" s="332"/>
      <c r="H53" s="286"/>
      <c r="I53" s="286"/>
      <c r="J53" s="286"/>
      <c r="K53" s="263"/>
      <c r="L53" s="265"/>
      <c r="M53" s="158"/>
    </row>
    <row r="54" spans="1:13" s="92" customFormat="1" ht="18.75" customHeight="1" x14ac:dyDescent="0.25">
      <c r="A54" s="288"/>
      <c r="B54" s="123" t="s">
        <v>99</v>
      </c>
      <c r="C54" s="381"/>
      <c r="D54" s="376"/>
      <c r="E54" s="318"/>
      <c r="F54" s="102">
        <f>25224</f>
        <v>25224</v>
      </c>
      <c r="G54" s="101">
        <f>5224</f>
        <v>5224</v>
      </c>
      <c r="H54" s="69"/>
      <c r="I54" s="69"/>
      <c r="J54" s="112"/>
      <c r="K54" s="100"/>
      <c r="L54" s="99">
        <f t="shared" ref="L54:L60" si="12">G54+H54+I54+J54+K54</f>
        <v>5224</v>
      </c>
      <c r="M54" s="116"/>
    </row>
    <row r="55" spans="1:13" s="92" customFormat="1" ht="18.75" customHeight="1" x14ac:dyDescent="0.25">
      <c r="A55" s="288"/>
      <c r="B55" s="174" t="s">
        <v>98</v>
      </c>
      <c r="C55" s="381"/>
      <c r="D55" s="376"/>
      <c r="E55" s="318"/>
      <c r="F55" s="173">
        <f>300000</f>
        <v>300000</v>
      </c>
      <c r="G55" s="172"/>
      <c r="H55" s="171"/>
      <c r="I55" s="171"/>
      <c r="J55" s="170"/>
      <c r="K55" s="169"/>
      <c r="L55" s="168">
        <f t="shared" si="12"/>
        <v>0</v>
      </c>
      <c r="M55" s="116"/>
    </row>
    <row r="56" spans="1:13" s="92" customFormat="1" ht="18.75" customHeight="1" x14ac:dyDescent="0.25">
      <c r="A56" s="288"/>
      <c r="B56" s="167" t="s">
        <v>24</v>
      </c>
      <c r="C56" s="381"/>
      <c r="D56" s="432" t="s">
        <v>12</v>
      </c>
      <c r="E56" s="430"/>
      <c r="F56" s="166">
        <f>12612</f>
        <v>12612</v>
      </c>
      <c r="G56" s="165">
        <f>2612</f>
        <v>2612</v>
      </c>
      <c r="H56" s="164"/>
      <c r="I56" s="164"/>
      <c r="J56" s="163"/>
      <c r="K56" s="162"/>
      <c r="L56" s="161">
        <f t="shared" si="12"/>
        <v>2612</v>
      </c>
      <c r="M56" s="116"/>
    </row>
    <row r="57" spans="1:13" s="92" customFormat="1" ht="18.75" customHeight="1" x14ac:dyDescent="0.25">
      <c r="A57" s="288"/>
      <c r="B57" s="160" t="s">
        <v>23</v>
      </c>
      <c r="C57" s="381"/>
      <c r="D57" s="376"/>
      <c r="E57" s="430"/>
      <c r="F57" s="102">
        <f>150000</f>
        <v>150000</v>
      </c>
      <c r="G57" s="101"/>
      <c r="H57" s="69"/>
      <c r="I57" s="69"/>
      <c r="J57" s="112"/>
      <c r="K57" s="100"/>
      <c r="L57" s="99">
        <f t="shared" si="12"/>
        <v>0</v>
      </c>
      <c r="M57" s="116"/>
    </row>
    <row r="58" spans="1:13" s="92" customFormat="1" ht="18.75" customHeight="1" x14ac:dyDescent="0.25">
      <c r="A58" s="288"/>
      <c r="B58" s="160" t="s">
        <v>24</v>
      </c>
      <c r="C58" s="309"/>
      <c r="D58" s="432" t="s">
        <v>3</v>
      </c>
      <c r="E58" s="430"/>
      <c r="F58" s="102">
        <f>12612</f>
        <v>12612</v>
      </c>
      <c r="G58" s="101">
        <f>2612</f>
        <v>2612</v>
      </c>
      <c r="H58" s="69"/>
      <c r="I58" s="69"/>
      <c r="J58" s="112"/>
      <c r="K58" s="100"/>
      <c r="L58" s="99">
        <f t="shared" si="12"/>
        <v>2612</v>
      </c>
      <c r="M58" s="116"/>
    </row>
    <row r="59" spans="1:13" s="92" customFormat="1" ht="18.75" customHeight="1" thickBot="1" x14ac:dyDescent="0.3">
      <c r="A59" s="361"/>
      <c r="B59" s="159" t="s">
        <v>23</v>
      </c>
      <c r="C59" s="326"/>
      <c r="D59" s="433"/>
      <c r="E59" s="431"/>
      <c r="F59" s="97">
        <f>150000</f>
        <v>150000</v>
      </c>
      <c r="G59" s="96"/>
      <c r="H59" s="48"/>
      <c r="I59" s="48"/>
      <c r="J59" s="154"/>
      <c r="K59" s="95"/>
      <c r="L59" s="94">
        <f t="shared" si="12"/>
        <v>0</v>
      </c>
      <c r="M59" s="116"/>
    </row>
    <row r="60" spans="1:13" s="92" customFormat="1" ht="39" customHeight="1" x14ac:dyDescent="0.25">
      <c r="A60" s="288">
        <v>8</v>
      </c>
      <c r="B60" s="127" t="s">
        <v>97</v>
      </c>
      <c r="C60" s="425" t="s">
        <v>40</v>
      </c>
      <c r="D60" s="427" t="s">
        <v>3</v>
      </c>
      <c r="E60" s="422" t="s">
        <v>50</v>
      </c>
      <c r="F60" s="315">
        <v>627930</v>
      </c>
      <c r="G60" s="334">
        <v>446096</v>
      </c>
      <c r="H60" s="285"/>
      <c r="I60" s="285"/>
      <c r="J60" s="285"/>
      <c r="K60" s="333"/>
      <c r="L60" s="273">
        <f t="shared" si="12"/>
        <v>446096</v>
      </c>
      <c r="M60" s="116"/>
    </row>
    <row r="61" spans="1:13" s="92" customFormat="1" ht="25.5" customHeight="1" x14ac:dyDescent="0.25">
      <c r="A61" s="288"/>
      <c r="B61" s="127" t="s">
        <v>96</v>
      </c>
      <c r="C61" s="425"/>
      <c r="D61" s="427"/>
      <c r="E61" s="422"/>
      <c r="F61" s="304"/>
      <c r="G61" s="332"/>
      <c r="H61" s="286"/>
      <c r="I61" s="286"/>
      <c r="J61" s="286"/>
      <c r="K61" s="263"/>
      <c r="L61" s="265"/>
      <c r="M61" s="158"/>
    </row>
    <row r="62" spans="1:13" s="92" customFormat="1" ht="18.75" customHeight="1" x14ac:dyDescent="0.25">
      <c r="A62" s="288"/>
      <c r="B62" s="103" t="s">
        <v>24</v>
      </c>
      <c r="C62" s="425"/>
      <c r="D62" s="427"/>
      <c r="E62" s="422"/>
      <c r="F62" s="102">
        <v>617954</v>
      </c>
      <c r="G62" s="101">
        <v>446096</v>
      </c>
      <c r="H62" s="69"/>
      <c r="I62" s="69"/>
      <c r="J62" s="69"/>
      <c r="K62" s="100"/>
      <c r="L62" s="99">
        <f>G62+H62+I62+J62+K62</f>
        <v>446096</v>
      </c>
      <c r="M62" s="116"/>
    </row>
    <row r="63" spans="1:13" s="92" customFormat="1" ht="18.75" customHeight="1" thickBot="1" x14ac:dyDescent="0.3">
      <c r="A63" s="361"/>
      <c r="B63" s="98" t="s">
        <v>23</v>
      </c>
      <c r="C63" s="426"/>
      <c r="D63" s="428"/>
      <c r="E63" s="423"/>
      <c r="F63" s="97">
        <v>9976</v>
      </c>
      <c r="G63" s="96"/>
      <c r="H63" s="48"/>
      <c r="I63" s="48"/>
      <c r="J63" s="48"/>
      <c r="K63" s="95"/>
      <c r="L63" s="94">
        <f>G63+H63+I63+J63+K63</f>
        <v>0</v>
      </c>
      <c r="M63" s="116"/>
    </row>
    <row r="64" spans="1:13" s="92" customFormat="1" ht="79.5" customHeight="1" x14ac:dyDescent="0.25">
      <c r="A64" s="288">
        <v>9</v>
      </c>
      <c r="B64" s="127" t="s">
        <v>139</v>
      </c>
      <c r="C64" s="354" t="s">
        <v>46</v>
      </c>
      <c r="D64" s="367" t="s">
        <v>2</v>
      </c>
      <c r="E64" s="491" t="s">
        <v>50</v>
      </c>
      <c r="F64" s="315">
        <f>1600000</f>
        <v>1600000</v>
      </c>
      <c r="G64" s="334">
        <f>20000-10652</f>
        <v>9348</v>
      </c>
      <c r="H64" s="285">
        <f>1580000+10652</f>
        <v>1590652</v>
      </c>
      <c r="I64" s="285"/>
      <c r="J64" s="285"/>
      <c r="K64" s="333"/>
      <c r="L64" s="273">
        <f>G64+H64+I64+J64+K64</f>
        <v>1600000</v>
      </c>
      <c r="M64" s="116"/>
    </row>
    <row r="65" spans="1:13" s="92" customFormat="1" ht="60" customHeight="1" x14ac:dyDescent="0.25">
      <c r="A65" s="288"/>
      <c r="B65" s="127" t="s">
        <v>138</v>
      </c>
      <c r="C65" s="354"/>
      <c r="D65" s="367"/>
      <c r="E65" s="491"/>
      <c r="F65" s="304"/>
      <c r="G65" s="332"/>
      <c r="H65" s="286"/>
      <c r="I65" s="286"/>
      <c r="J65" s="286"/>
      <c r="K65" s="263"/>
      <c r="L65" s="265"/>
      <c r="M65" s="158"/>
    </row>
    <row r="66" spans="1:13" s="92" customFormat="1" ht="18.75" customHeight="1" x14ac:dyDescent="0.25">
      <c r="A66" s="288"/>
      <c r="B66" s="103" t="s">
        <v>24</v>
      </c>
      <c r="C66" s="354"/>
      <c r="D66" s="367"/>
      <c r="E66" s="491"/>
      <c r="F66" s="102"/>
      <c r="G66" s="101"/>
      <c r="H66" s="69"/>
      <c r="I66" s="69"/>
      <c r="J66" s="69"/>
      <c r="K66" s="100"/>
      <c r="L66" s="99">
        <f>G66+H66+I66+J66+K66</f>
        <v>0</v>
      </c>
      <c r="M66" s="116"/>
    </row>
    <row r="67" spans="1:13" s="92" customFormat="1" ht="18.75" customHeight="1" thickBot="1" x14ac:dyDescent="0.3">
      <c r="A67" s="361"/>
      <c r="B67" s="98" t="s">
        <v>23</v>
      </c>
      <c r="C67" s="342"/>
      <c r="D67" s="384"/>
      <c r="E67" s="492"/>
      <c r="F67" s="97">
        <f>1600000</f>
        <v>1600000</v>
      </c>
      <c r="G67" s="96">
        <f>20000-10652</f>
        <v>9348</v>
      </c>
      <c r="H67" s="48">
        <f>1580000+10652</f>
        <v>1590652</v>
      </c>
      <c r="I67" s="48"/>
      <c r="J67" s="48"/>
      <c r="K67" s="95"/>
      <c r="L67" s="94">
        <f>G67+H67+I67+J67+K67</f>
        <v>1600000</v>
      </c>
      <c r="M67" s="116"/>
    </row>
    <row r="68" spans="1:13" s="92" customFormat="1" ht="57" customHeight="1" x14ac:dyDescent="0.25">
      <c r="A68" s="287">
        <v>10</v>
      </c>
      <c r="B68" s="128" t="s">
        <v>95</v>
      </c>
      <c r="C68" s="291" t="s">
        <v>94</v>
      </c>
      <c r="D68" s="295" t="s">
        <v>10</v>
      </c>
      <c r="E68" s="299" t="s">
        <v>91</v>
      </c>
      <c r="F68" s="303">
        <f>2915704-237784</f>
        <v>2677920</v>
      </c>
      <c r="G68" s="321">
        <f>700000-237784</f>
        <v>462216</v>
      </c>
      <c r="H68" s="270">
        <v>700000</v>
      </c>
      <c r="I68" s="270"/>
      <c r="J68" s="270"/>
      <c r="K68" s="262"/>
      <c r="L68" s="264">
        <f>G68+H68+I68+J68+K68</f>
        <v>1162216</v>
      </c>
      <c r="M68" s="116"/>
    </row>
    <row r="69" spans="1:13" s="92" customFormat="1" ht="61.5" customHeight="1" x14ac:dyDescent="0.25">
      <c r="A69" s="288"/>
      <c r="B69" s="127" t="s">
        <v>93</v>
      </c>
      <c r="C69" s="292"/>
      <c r="D69" s="296"/>
      <c r="E69" s="300"/>
      <c r="F69" s="304"/>
      <c r="G69" s="332"/>
      <c r="H69" s="286"/>
      <c r="I69" s="286"/>
      <c r="J69" s="286"/>
      <c r="K69" s="263"/>
      <c r="L69" s="265"/>
      <c r="M69" s="158"/>
    </row>
    <row r="70" spans="1:13" s="92" customFormat="1" ht="18.75" customHeight="1" x14ac:dyDescent="0.25">
      <c r="A70" s="323"/>
      <c r="B70" s="103" t="s">
        <v>24</v>
      </c>
      <c r="C70" s="293"/>
      <c r="D70" s="297"/>
      <c r="E70" s="369"/>
      <c r="F70" s="102">
        <f>2915704-237784</f>
        <v>2677920</v>
      </c>
      <c r="G70" s="101">
        <f>700000-237784</f>
        <v>462216</v>
      </c>
      <c r="H70" s="69">
        <v>700000</v>
      </c>
      <c r="I70" s="69"/>
      <c r="J70" s="69"/>
      <c r="K70" s="100"/>
      <c r="L70" s="99">
        <f>G70+H70+I70+J70+K70</f>
        <v>1162216</v>
      </c>
      <c r="M70" s="116"/>
    </row>
    <row r="71" spans="1:13" s="92" customFormat="1" ht="18.75" customHeight="1" thickBot="1" x14ac:dyDescent="0.3">
      <c r="A71" s="324"/>
      <c r="B71" s="98" t="s">
        <v>23</v>
      </c>
      <c r="C71" s="294"/>
      <c r="D71" s="298"/>
      <c r="E71" s="424"/>
      <c r="F71" s="97"/>
      <c r="G71" s="96"/>
      <c r="H71" s="48"/>
      <c r="I71" s="48"/>
      <c r="J71" s="48"/>
      <c r="K71" s="95"/>
      <c r="L71" s="94">
        <f>G71+H71+I71+J71+K71</f>
        <v>0</v>
      </c>
      <c r="M71" s="116"/>
    </row>
    <row r="72" spans="1:13" s="152" customFormat="1" ht="36.75" customHeight="1" x14ac:dyDescent="0.25">
      <c r="A72" s="287">
        <v>11</v>
      </c>
      <c r="B72" s="128" t="s">
        <v>92</v>
      </c>
      <c r="C72" s="325" t="s">
        <v>33</v>
      </c>
      <c r="D72" s="327" t="s">
        <v>10</v>
      </c>
      <c r="E72" s="329" t="s">
        <v>91</v>
      </c>
      <c r="F72" s="303">
        <f>399975</f>
        <v>399975</v>
      </c>
      <c r="G72" s="321">
        <f>178610</f>
        <v>178610</v>
      </c>
      <c r="H72" s="270">
        <f>221365</f>
        <v>221365</v>
      </c>
      <c r="I72" s="270"/>
      <c r="J72" s="270"/>
      <c r="K72" s="262"/>
      <c r="L72" s="264">
        <f>G72+H72+I72+J72+K72</f>
        <v>399975</v>
      </c>
      <c r="M72" s="116"/>
    </row>
    <row r="73" spans="1:13" s="152" customFormat="1" ht="54" customHeight="1" x14ac:dyDescent="0.25">
      <c r="A73" s="288"/>
      <c r="B73" s="127" t="s">
        <v>90</v>
      </c>
      <c r="C73" s="308"/>
      <c r="D73" s="310"/>
      <c r="E73" s="312"/>
      <c r="F73" s="304"/>
      <c r="G73" s="332"/>
      <c r="H73" s="286"/>
      <c r="I73" s="286"/>
      <c r="J73" s="286"/>
      <c r="K73" s="263"/>
      <c r="L73" s="265"/>
      <c r="M73" s="158"/>
    </row>
    <row r="74" spans="1:13" s="152" customFormat="1" ht="18.75" customHeight="1" x14ac:dyDescent="0.25">
      <c r="A74" s="323"/>
      <c r="B74" s="103" t="s">
        <v>24</v>
      </c>
      <c r="C74" s="309"/>
      <c r="D74" s="311"/>
      <c r="E74" s="330"/>
      <c r="F74" s="102">
        <f>399975</f>
        <v>399975</v>
      </c>
      <c r="G74" s="101">
        <f>178610</f>
        <v>178610</v>
      </c>
      <c r="H74" s="69">
        <f>221365</f>
        <v>221365</v>
      </c>
      <c r="I74" s="69"/>
      <c r="J74" s="69"/>
      <c r="K74" s="100"/>
      <c r="L74" s="99">
        <f>G74+H74+I74+J74+K74</f>
        <v>399975</v>
      </c>
      <c r="M74" s="116"/>
    </row>
    <row r="75" spans="1:13" s="152" customFormat="1" ht="18.75" customHeight="1" thickBot="1" x14ac:dyDescent="0.3">
      <c r="A75" s="324"/>
      <c r="B75" s="98" t="s">
        <v>23</v>
      </c>
      <c r="C75" s="326"/>
      <c r="D75" s="328"/>
      <c r="E75" s="331"/>
      <c r="F75" s="97"/>
      <c r="G75" s="96"/>
      <c r="H75" s="48"/>
      <c r="I75" s="48"/>
      <c r="J75" s="48"/>
      <c r="K75" s="95"/>
      <c r="L75" s="94">
        <f>G75+H75+I75+J75+K75</f>
        <v>0</v>
      </c>
      <c r="M75" s="116"/>
    </row>
    <row r="76" spans="1:13" s="92" customFormat="1" ht="39.75" customHeight="1" x14ac:dyDescent="0.25">
      <c r="A76" s="287">
        <v>12</v>
      </c>
      <c r="B76" s="128" t="s">
        <v>89</v>
      </c>
      <c r="C76" s="291" t="s">
        <v>40</v>
      </c>
      <c r="D76" s="295" t="s">
        <v>10</v>
      </c>
      <c r="E76" s="299" t="s">
        <v>79</v>
      </c>
      <c r="F76" s="303">
        <f>172827</f>
        <v>172827</v>
      </c>
      <c r="G76" s="321">
        <f>34566</f>
        <v>34566</v>
      </c>
      <c r="H76" s="270"/>
      <c r="I76" s="270"/>
      <c r="J76" s="338"/>
      <c r="K76" s="274"/>
      <c r="L76" s="264">
        <f>G76+H76+I76+J76+K76</f>
        <v>34566</v>
      </c>
      <c r="M76" s="116"/>
    </row>
    <row r="77" spans="1:13" s="92" customFormat="1" ht="106.5" customHeight="1" x14ac:dyDescent="0.25">
      <c r="A77" s="288"/>
      <c r="B77" s="127" t="s">
        <v>88</v>
      </c>
      <c r="C77" s="292"/>
      <c r="D77" s="296"/>
      <c r="E77" s="300"/>
      <c r="F77" s="304"/>
      <c r="G77" s="322"/>
      <c r="H77" s="284"/>
      <c r="I77" s="284"/>
      <c r="J77" s="284"/>
      <c r="K77" s="275"/>
      <c r="L77" s="276"/>
      <c r="M77" s="158"/>
    </row>
    <row r="78" spans="1:13" s="92" customFormat="1" ht="18.75" customHeight="1" x14ac:dyDescent="0.25">
      <c r="A78" s="289"/>
      <c r="B78" s="103" t="s">
        <v>24</v>
      </c>
      <c r="C78" s="293"/>
      <c r="D78" s="297"/>
      <c r="E78" s="301"/>
      <c r="F78" s="102">
        <f>172827</f>
        <v>172827</v>
      </c>
      <c r="G78" s="101">
        <f>34566</f>
        <v>34566</v>
      </c>
      <c r="H78" s="69"/>
      <c r="I78" s="69"/>
      <c r="J78" s="69"/>
      <c r="K78" s="100"/>
      <c r="L78" s="99">
        <f>G78+H78+I78+J78+K78</f>
        <v>34566</v>
      </c>
      <c r="M78" s="116"/>
    </row>
    <row r="79" spans="1:13" s="92" customFormat="1" ht="18.75" customHeight="1" thickBot="1" x14ac:dyDescent="0.3">
      <c r="A79" s="290"/>
      <c r="B79" s="98" t="s">
        <v>23</v>
      </c>
      <c r="C79" s="294"/>
      <c r="D79" s="298"/>
      <c r="E79" s="302"/>
      <c r="F79" s="97"/>
      <c r="G79" s="157"/>
      <c r="H79" s="48"/>
      <c r="I79" s="48"/>
      <c r="J79" s="48"/>
      <c r="K79" s="95"/>
      <c r="L79" s="94">
        <f>G79+H79+I79+J79+K79</f>
        <v>0</v>
      </c>
      <c r="M79" s="116"/>
    </row>
    <row r="80" spans="1:13" s="92" customFormat="1" ht="37.5" customHeight="1" x14ac:dyDescent="0.25">
      <c r="A80" s="305">
        <v>13</v>
      </c>
      <c r="B80" s="127" t="s">
        <v>87</v>
      </c>
      <c r="C80" s="308" t="s">
        <v>43</v>
      </c>
      <c r="D80" s="310" t="s">
        <v>10</v>
      </c>
      <c r="E80" s="312" t="s">
        <v>79</v>
      </c>
      <c r="F80" s="315">
        <f>370078</f>
        <v>370078</v>
      </c>
      <c r="G80" s="334">
        <f>211258</f>
        <v>211258</v>
      </c>
      <c r="H80" s="285">
        <f>121010</f>
        <v>121010</v>
      </c>
      <c r="I80" s="333">
        <f>37810</f>
        <v>37810</v>
      </c>
      <c r="J80" s="285"/>
      <c r="K80" s="277"/>
      <c r="L80" s="279">
        <f>G80+H80+I80+J80+K80</f>
        <v>370078</v>
      </c>
      <c r="M80" s="116"/>
    </row>
    <row r="81" spans="1:13" s="92" customFormat="1" ht="60.75" customHeight="1" x14ac:dyDescent="0.25">
      <c r="A81" s="305"/>
      <c r="B81" s="127" t="s">
        <v>86</v>
      </c>
      <c r="C81" s="308"/>
      <c r="D81" s="310"/>
      <c r="E81" s="312"/>
      <c r="F81" s="304"/>
      <c r="G81" s="332"/>
      <c r="H81" s="286"/>
      <c r="I81" s="263"/>
      <c r="J81" s="286"/>
      <c r="K81" s="278"/>
      <c r="L81" s="280"/>
      <c r="M81" s="158"/>
    </row>
    <row r="82" spans="1:13" s="92" customFormat="1" ht="18.75" customHeight="1" x14ac:dyDescent="0.25">
      <c r="A82" s="306"/>
      <c r="B82" s="103" t="s">
        <v>24</v>
      </c>
      <c r="C82" s="309"/>
      <c r="D82" s="311"/>
      <c r="E82" s="313"/>
      <c r="F82" s="102">
        <f>370078</f>
        <v>370078</v>
      </c>
      <c r="G82" s="101">
        <f>211258</f>
        <v>211258</v>
      </c>
      <c r="H82" s="69">
        <f>121010</f>
        <v>121010</v>
      </c>
      <c r="I82" s="100">
        <f>37810</f>
        <v>37810</v>
      </c>
      <c r="J82" s="69"/>
      <c r="K82" s="112"/>
      <c r="L82" s="236">
        <f>G82+H82+I82+J82+K82</f>
        <v>370078</v>
      </c>
      <c r="M82" s="116"/>
    </row>
    <row r="83" spans="1:13" s="92" customFormat="1" ht="18.75" customHeight="1" x14ac:dyDescent="0.25">
      <c r="A83" s="307"/>
      <c r="B83" s="103" t="s">
        <v>23</v>
      </c>
      <c r="C83" s="309"/>
      <c r="D83" s="311"/>
      <c r="E83" s="314"/>
      <c r="F83" s="102"/>
      <c r="G83" s="101"/>
      <c r="H83" s="69"/>
      <c r="I83" s="100"/>
      <c r="J83" s="69"/>
      <c r="K83" s="112"/>
      <c r="L83" s="236">
        <f>G83+H83+I83+J83+K83</f>
        <v>0</v>
      </c>
      <c r="M83" s="116"/>
    </row>
    <row r="84" spans="1:13" s="152" customFormat="1" ht="39.75" customHeight="1" x14ac:dyDescent="0.25">
      <c r="A84" s="282">
        <v>14</v>
      </c>
      <c r="B84" s="235" t="s">
        <v>85</v>
      </c>
      <c r="C84" s="336" t="s">
        <v>46</v>
      </c>
      <c r="D84" s="316" t="s">
        <v>10</v>
      </c>
      <c r="E84" s="318" t="s">
        <v>79</v>
      </c>
      <c r="F84" s="315">
        <f>399952</f>
        <v>399952</v>
      </c>
      <c r="G84" s="334">
        <f>173958</f>
        <v>173958</v>
      </c>
      <c r="H84" s="285">
        <f>225994</f>
        <v>225994</v>
      </c>
      <c r="I84" s="277"/>
      <c r="J84" s="285"/>
      <c r="K84" s="272"/>
      <c r="L84" s="273">
        <f>G84+H84+I84+J84+K84</f>
        <v>399952</v>
      </c>
      <c r="M84" s="116"/>
    </row>
    <row r="85" spans="1:13" s="152" customFormat="1" ht="39.75" customHeight="1" x14ac:dyDescent="0.25">
      <c r="A85" s="282"/>
      <c r="B85" s="123" t="s">
        <v>84</v>
      </c>
      <c r="C85" s="336"/>
      <c r="D85" s="316"/>
      <c r="E85" s="318"/>
      <c r="F85" s="320"/>
      <c r="G85" s="335"/>
      <c r="H85" s="271"/>
      <c r="I85" s="269"/>
      <c r="J85" s="271"/>
      <c r="K85" s="267"/>
      <c r="L85" s="265"/>
      <c r="M85" s="116"/>
    </row>
    <row r="86" spans="1:13" s="152" customFormat="1" ht="18.75" customHeight="1" x14ac:dyDescent="0.25">
      <c r="A86" s="282"/>
      <c r="B86" s="123" t="s">
        <v>24</v>
      </c>
      <c r="C86" s="336"/>
      <c r="D86" s="316"/>
      <c r="E86" s="318"/>
      <c r="F86" s="102">
        <f>399952</f>
        <v>399952</v>
      </c>
      <c r="G86" s="101">
        <f>173958</f>
        <v>173958</v>
      </c>
      <c r="H86" s="69">
        <f>225994</f>
        <v>225994</v>
      </c>
      <c r="I86" s="112"/>
      <c r="J86" s="69"/>
      <c r="K86" s="155"/>
      <c r="L86" s="99">
        <f>G86+H86+I86+J86+K86</f>
        <v>399952</v>
      </c>
      <c r="M86" s="116"/>
    </row>
    <row r="87" spans="1:13" s="152" customFormat="1" ht="18.75" customHeight="1" thickBot="1" x14ac:dyDescent="0.3">
      <c r="A87" s="283"/>
      <c r="B87" s="121" t="s">
        <v>23</v>
      </c>
      <c r="C87" s="337"/>
      <c r="D87" s="317"/>
      <c r="E87" s="319"/>
      <c r="F87" s="97"/>
      <c r="G87" s="96"/>
      <c r="H87" s="48"/>
      <c r="I87" s="154"/>
      <c r="J87" s="48"/>
      <c r="K87" s="153"/>
      <c r="L87" s="99">
        <f>G87+H87+I87+J87+K87</f>
        <v>0</v>
      </c>
      <c r="M87" s="116"/>
    </row>
    <row r="88" spans="1:13" s="152" customFormat="1" ht="39.75" customHeight="1" x14ac:dyDescent="0.25">
      <c r="A88" s="281">
        <v>15</v>
      </c>
      <c r="B88" s="156" t="s">
        <v>83</v>
      </c>
      <c r="C88" s="413" t="s">
        <v>82</v>
      </c>
      <c r="D88" s="414" t="s">
        <v>10</v>
      </c>
      <c r="E88" s="415" t="s">
        <v>79</v>
      </c>
      <c r="F88" s="303">
        <v>217000</v>
      </c>
      <c r="G88" s="321">
        <v>79000</v>
      </c>
      <c r="H88" s="270">
        <v>94000</v>
      </c>
      <c r="I88" s="268">
        <v>44000</v>
      </c>
      <c r="J88" s="270"/>
      <c r="K88" s="266"/>
      <c r="L88" s="264">
        <f>G88+H88+I88+J88+K88</f>
        <v>217000</v>
      </c>
      <c r="M88" s="116"/>
    </row>
    <row r="89" spans="1:13" s="152" customFormat="1" ht="41.25" customHeight="1" x14ac:dyDescent="0.25">
      <c r="A89" s="282"/>
      <c r="B89" s="123" t="s">
        <v>81</v>
      </c>
      <c r="C89" s="336"/>
      <c r="D89" s="316"/>
      <c r="E89" s="318"/>
      <c r="F89" s="320"/>
      <c r="G89" s="335"/>
      <c r="H89" s="271"/>
      <c r="I89" s="269"/>
      <c r="J89" s="271"/>
      <c r="K89" s="267"/>
      <c r="L89" s="265"/>
      <c r="M89" s="116"/>
    </row>
    <row r="90" spans="1:13" s="152" customFormat="1" ht="18.75" customHeight="1" x14ac:dyDescent="0.25">
      <c r="A90" s="282"/>
      <c r="B90" s="123" t="s">
        <v>24</v>
      </c>
      <c r="C90" s="336"/>
      <c r="D90" s="316"/>
      <c r="E90" s="318"/>
      <c r="F90" s="102">
        <v>217000</v>
      </c>
      <c r="G90" s="101">
        <v>79000</v>
      </c>
      <c r="H90" s="69">
        <v>94000</v>
      </c>
      <c r="I90" s="112">
        <v>44000</v>
      </c>
      <c r="J90" s="69"/>
      <c r="K90" s="155"/>
      <c r="L90" s="99">
        <f>G90+H90+I90+J90+K90</f>
        <v>217000</v>
      </c>
      <c r="M90" s="116"/>
    </row>
    <row r="91" spans="1:13" s="152" customFormat="1" ht="18.75" customHeight="1" thickBot="1" x14ac:dyDescent="0.3">
      <c r="A91" s="283"/>
      <c r="B91" s="121" t="s">
        <v>23</v>
      </c>
      <c r="C91" s="337"/>
      <c r="D91" s="317"/>
      <c r="E91" s="319"/>
      <c r="F91" s="97"/>
      <c r="G91" s="96"/>
      <c r="H91" s="48"/>
      <c r="I91" s="154"/>
      <c r="J91" s="48"/>
      <c r="K91" s="153"/>
      <c r="L91" s="99">
        <f>G91+H91+I91+J91+K91</f>
        <v>0</v>
      </c>
      <c r="M91" s="116"/>
    </row>
    <row r="92" spans="1:13" s="152" customFormat="1" ht="39" customHeight="1" x14ac:dyDescent="0.25">
      <c r="A92" s="281">
        <v>16</v>
      </c>
      <c r="B92" s="156" t="s">
        <v>80</v>
      </c>
      <c r="C92" s="413" t="s">
        <v>46</v>
      </c>
      <c r="D92" s="414" t="s">
        <v>10</v>
      </c>
      <c r="E92" s="415" t="s">
        <v>79</v>
      </c>
      <c r="F92" s="303">
        <v>545780</v>
      </c>
      <c r="G92" s="321">
        <v>282930</v>
      </c>
      <c r="H92" s="270">
        <v>262850</v>
      </c>
      <c r="I92" s="268"/>
      <c r="J92" s="270"/>
      <c r="K92" s="266"/>
      <c r="L92" s="264">
        <f>G92+H92+I92+J92+K92</f>
        <v>545780</v>
      </c>
      <c r="M92" s="116"/>
    </row>
    <row r="93" spans="1:13" s="152" customFormat="1" ht="47.25" customHeight="1" x14ac:dyDescent="0.25">
      <c r="A93" s="282"/>
      <c r="B93" s="123" t="s">
        <v>78</v>
      </c>
      <c r="C93" s="336"/>
      <c r="D93" s="316"/>
      <c r="E93" s="318"/>
      <c r="F93" s="320"/>
      <c r="G93" s="335"/>
      <c r="H93" s="271"/>
      <c r="I93" s="269"/>
      <c r="J93" s="271"/>
      <c r="K93" s="267"/>
      <c r="L93" s="265"/>
      <c r="M93" s="116"/>
    </row>
    <row r="94" spans="1:13" s="152" customFormat="1" ht="18.75" customHeight="1" x14ac:dyDescent="0.25">
      <c r="A94" s="282"/>
      <c r="B94" s="123" t="s">
        <v>24</v>
      </c>
      <c r="C94" s="336"/>
      <c r="D94" s="316"/>
      <c r="E94" s="318"/>
      <c r="F94" s="102">
        <v>545780</v>
      </c>
      <c r="G94" s="101">
        <v>282930</v>
      </c>
      <c r="H94" s="69">
        <v>262850</v>
      </c>
      <c r="I94" s="112"/>
      <c r="J94" s="69"/>
      <c r="K94" s="155"/>
      <c r="L94" s="99">
        <f>G94+H94+I94+J94+K94</f>
        <v>545780</v>
      </c>
      <c r="M94" s="116"/>
    </row>
    <row r="95" spans="1:13" s="152" customFormat="1" ht="18.75" customHeight="1" thickBot="1" x14ac:dyDescent="0.3">
      <c r="A95" s="283"/>
      <c r="B95" s="121" t="s">
        <v>23</v>
      </c>
      <c r="C95" s="337"/>
      <c r="D95" s="317"/>
      <c r="E95" s="319"/>
      <c r="F95" s="97"/>
      <c r="G95" s="125"/>
      <c r="H95" s="48"/>
      <c r="I95" s="154"/>
      <c r="J95" s="48"/>
      <c r="K95" s="153"/>
      <c r="L95" s="99">
        <f>G95+H95+I95+J95+K95</f>
        <v>0</v>
      </c>
      <c r="M95" s="116"/>
    </row>
    <row r="96" spans="1:13" s="92" customFormat="1" ht="20.25" customHeight="1" x14ac:dyDescent="0.25">
      <c r="A96" s="151" t="s">
        <v>77</v>
      </c>
      <c r="B96" s="420" t="s">
        <v>76</v>
      </c>
      <c r="C96" s="420"/>
      <c r="D96" s="420"/>
      <c r="E96" s="421"/>
      <c r="F96" s="150">
        <f t="shared" ref="F96:J96" si="13">F99+F102+F106+F110+F114+F118+F122+F125+F128+F131+F134+F137+F141+F145+F149</f>
        <v>44021894</v>
      </c>
      <c r="G96" s="149">
        <f t="shared" si="13"/>
        <v>2999284</v>
      </c>
      <c r="H96" s="147">
        <f t="shared" si="13"/>
        <v>8918126</v>
      </c>
      <c r="I96" s="147">
        <f t="shared" si="13"/>
        <v>22083109</v>
      </c>
      <c r="J96" s="147">
        <f t="shared" si="13"/>
        <v>2870900</v>
      </c>
      <c r="K96" s="146">
        <f>K99+K102+K106+K110+K114+K118+K122+K125+K128+K131+K137+K141+K145+K149</f>
        <v>923100</v>
      </c>
      <c r="L96" s="145">
        <f>L99+L102+L106+L110+L114+L118+L122+L125+L128+L131+L134+L137+L141+L145+L149</f>
        <v>37794519</v>
      </c>
      <c r="M96" s="138"/>
    </row>
    <row r="97" spans="1:14" s="92" customFormat="1" ht="20.25" customHeight="1" x14ac:dyDescent="0.25">
      <c r="A97" s="78"/>
      <c r="B97" s="416" t="s">
        <v>20</v>
      </c>
      <c r="C97" s="416"/>
      <c r="D97" s="416"/>
      <c r="E97" s="417"/>
      <c r="F97" s="102">
        <f t="shared" ref="F97:L97" si="14">F100+F104+F108+F112+F116+F120+F123+F126+F129+F132+F135+F139+F143+F147+F151</f>
        <v>4503164</v>
      </c>
      <c r="G97" s="144">
        <f>G100+G104+G108+G112+G116+G120+G123+G126+G129+G132+G135+G139+G143+G147+G151</f>
        <v>641964</v>
      </c>
      <c r="H97" s="87">
        <f t="shared" si="14"/>
        <v>871700</v>
      </c>
      <c r="I97" s="87">
        <f t="shared" si="14"/>
        <v>710900</v>
      </c>
      <c r="J97" s="87">
        <f t="shared" si="14"/>
        <v>870900</v>
      </c>
      <c r="K97" s="87">
        <f t="shared" si="14"/>
        <v>923100</v>
      </c>
      <c r="L97" s="99">
        <f t="shared" si="14"/>
        <v>4018564</v>
      </c>
      <c r="M97" s="138"/>
    </row>
    <row r="98" spans="1:14" s="92" customFormat="1" ht="20.25" customHeight="1" thickBot="1" x14ac:dyDescent="0.3">
      <c r="A98" s="142"/>
      <c r="B98" s="418" t="s">
        <v>25</v>
      </c>
      <c r="C98" s="418"/>
      <c r="D98" s="418"/>
      <c r="E98" s="419"/>
      <c r="F98" s="97">
        <f t="shared" ref="F98:L98" si="15">F101+F105+F109+F113+F117+F121+F124+F127+F130+F133+F136+F140+F144+F148+F152</f>
        <v>39518730</v>
      </c>
      <c r="G98" s="141">
        <f>G101+G105+G109+G113+G117+G121+G124+G127+G130+G133+G136+G140+G144+G148+G152</f>
        <v>2357320</v>
      </c>
      <c r="H98" s="139">
        <f t="shared" si="15"/>
        <v>8046426</v>
      </c>
      <c r="I98" s="139">
        <f t="shared" si="15"/>
        <v>21372209</v>
      </c>
      <c r="J98" s="139">
        <f t="shared" si="15"/>
        <v>2000000</v>
      </c>
      <c r="K98" s="139">
        <f t="shared" si="15"/>
        <v>0</v>
      </c>
      <c r="L98" s="94">
        <f t="shared" si="15"/>
        <v>33775955</v>
      </c>
      <c r="M98" s="138"/>
    </row>
    <row r="99" spans="1:14" s="92" customFormat="1" ht="27.75" customHeight="1" x14ac:dyDescent="0.25">
      <c r="A99" s="287">
        <v>17</v>
      </c>
      <c r="B99" s="128" t="s">
        <v>75</v>
      </c>
      <c r="C99" s="325" t="s">
        <v>74</v>
      </c>
      <c r="D99" s="295" t="s">
        <v>7</v>
      </c>
      <c r="E99" s="405" t="s">
        <v>73</v>
      </c>
      <c r="F99" s="133">
        <f>1149000</f>
        <v>1149000</v>
      </c>
      <c r="G99" s="137">
        <f>183000</f>
        <v>183000</v>
      </c>
      <c r="H99" s="131">
        <f>188000</f>
        <v>188000</v>
      </c>
      <c r="I99" s="131">
        <f>194000</f>
        <v>194000</v>
      </c>
      <c r="J99" s="131">
        <f>200000</f>
        <v>200000</v>
      </c>
      <c r="K99" s="130">
        <f>206000</f>
        <v>206000</v>
      </c>
      <c r="L99" s="248">
        <f>G99+H99+I99+J99+K99</f>
        <v>971000</v>
      </c>
      <c r="M99" s="116"/>
      <c r="N99" s="93"/>
    </row>
    <row r="100" spans="1:14" s="92" customFormat="1" ht="18.75" customHeight="1" x14ac:dyDescent="0.25">
      <c r="A100" s="323"/>
      <c r="B100" s="103" t="s">
        <v>24</v>
      </c>
      <c r="C100" s="309"/>
      <c r="D100" s="297"/>
      <c r="E100" s="406"/>
      <c r="F100" s="102">
        <f>1149000</f>
        <v>1149000</v>
      </c>
      <c r="G100" s="136">
        <f>183000</f>
        <v>183000</v>
      </c>
      <c r="H100" s="69">
        <f>188000</f>
        <v>188000</v>
      </c>
      <c r="I100" s="69">
        <f>194000</f>
        <v>194000</v>
      </c>
      <c r="J100" s="69">
        <f>200000</f>
        <v>200000</v>
      </c>
      <c r="K100" s="100">
        <f>206000</f>
        <v>206000</v>
      </c>
      <c r="L100" s="99">
        <f>G100+H100+I100+J100+K100</f>
        <v>971000</v>
      </c>
      <c r="M100" s="116"/>
      <c r="N100" s="93"/>
    </row>
    <row r="101" spans="1:14" s="92" customFormat="1" ht="18.75" customHeight="1" thickBot="1" x14ac:dyDescent="0.3">
      <c r="A101" s="324"/>
      <c r="B101" s="98" t="s">
        <v>23</v>
      </c>
      <c r="C101" s="326"/>
      <c r="D101" s="298"/>
      <c r="E101" s="407"/>
      <c r="F101" s="97"/>
      <c r="G101" s="135"/>
      <c r="H101" s="48"/>
      <c r="I101" s="48"/>
      <c r="J101" s="48"/>
      <c r="K101" s="95"/>
      <c r="L101" s="247">
        <f>G101+H101+I101+J101+K101</f>
        <v>0</v>
      </c>
      <c r="M101" s="116"/>
      <c r="N101" s="93"/>
    </row>
    <row r="102" spans="1:14" s="92" customFormat="1" ht="44.25" customHeight="1" x14ac:dyDescent="0.25">
      <c r="A102" s="408">
        <v>18</v>
      </c>
      <c r="B102" s="105" t="s">
        <v>72</v>
      </c>
      <c r="C102" s="372" t="s">
        <v>69</v>
      </c>
      <c r="D102" s="375" t="s">
        <v>6</v>
      </c>
      <c r="E102" s="405" t="s">
        <v>71</v>
      </c>
      <c r="F102" s="303">
        <f>15237046</f>
        <v>15237046</v>
      </c>
      <c r="G102" s="321"/>
      <c r="H102" s="270"/>
      <c r="I102" s="270">
        <f>15000000</f>
        <v>15000000</v>
      </c>
      <c r="J102" s="270"/>
      <c r="K102" s="262"/>
      <c r="L102" s="264">
        <f>G102+H102+I102+J102+K102</f>
        <v>15000000</v>
      </c>
      <c r="M102" s="116"/>
    </row>
    <row r="103" spans="1:14" s="92" customFormat="1" ht="24.75" customHeight="1" x14ac:dyDescent="0.25">
      <c r="A103" s="409"/>
      <c r="B103" s="104" t="s">
        <v>67</v>
      </c>
      <c r="C103" s="403"/>
      <c r="D103" s="404"/>
      <c r="E103" s="412"/>
      <c r="F103" s="284"/>
      <c r="G103" s="322"/>
      <c r="H103" s="286"/>
      <c r="I103" s="286"/>
      <c r="J103" s="286"/>
      <c r="K103" s="263"/>
      <c r="L103" s="265"/>
      <c r="M103" s="158"/>
    </row>
    <row r="104" spans="1:14" s="92" customFormat="1" ht="18.75" customHeight="1" x14ac:dyDescent="0.25">
      <c r="A104" s="410"/>
      <c r="B104" s="103" t="s">
        <v>24</v>
      </c>
      <c r="C104" s="381"/>
      <c r="D104" s="395"/>
      <c r="E104" s="364"/>
      <c r="F104" s="102"/>
      <c r="G104" s="101"/>
      <c r="H104" s="69"/>
      <c r="I104" s="69"/>
      <c r="J104" s="69"/>
      <c r="K104" s="100"/>
      <c r="L104" s="99">
        <f>G104+H104+I104+J104+K104</f>
        <v>0</v>
      </c>
      <c r="M104" s="116"/>
    </row>
    <row r="105" spans="1:14" s="92" customFormat="1" ht="18.75" customHeight="1" thickBot="1" x14ac:dyDescent="0.3">
      <c r="A105" s="411"/>
      <c r="B105" s="98" t="s">
        <v>37</v>
      </c>
      <c r="C105" s="382"/>
      <c r="D105" s="396"/>
      <c r="E105" s="365"/>
      <c r="F105" s="97">
        <f>15237046</f>
        <v>15237046</v>
      </c>
      <c r="G105" s="96"/>
      <c r="H105" s="48"/>
      <c r="I105" s="48">
        <f>15000000</f>
        <v>15000000</v>
      </c>
      <c r="J105" s="48"/>
      <c r="K105" s="95"/>
      <c r="L105" s="94">
        <f>G105+H105+I105+J105+K105</f>
        <v>15000000</v>
      </c>
      <c r="M105" s="116"/>
    </row>
    <row r="106" spans="1:14" s="93" customFormat="1" ht="62.25" customHeight="1" x14ac:dyDescent="0.25">
      <c r="A106" s="288">
        <v>19</v>
      </c>
      <c r="B106" s="105" t="s">
        <v>70</v>
      </c>
      <c r="C106" s="325" t="s">
        <v>69</v>
      </c>
      <c r="D106" s="327" t="s">
        <v>6</v>
      </c>
      <c r="E106" s="358" t="s">
        <v>68</v>
      </c>
      <c r="F106" s="303">
        <f>14668467</f>
        <v>14668467</v>
      </c>
      <c r="G106" s="321"/>
      <c r="H106" s="270">
        <v>4000000</v>
      </c>
      <c r="I106" s="270">
        <v>5602209</v>
      </c>
      <c r="J106" s="270"/>
      <c r="K106" s="262"/>
      <c r="L106" s="264">
        <f>G106+H106+I106+J106+K106</f>
        <v>9602209</v>
      </c>
      <c r="M106" s="116"/>
    </row>
    <row r="107" spans="1:14" s="93" customFormat="1" ht="33.75" customHeight="1" x14ac:dyDescent="0.25">
      <c r="A107" s="288"/>
      <c r="B107" s="104" t="s">
        <v>67</v>
      </c>
      <c r="C107" s="308"/>
      <c r="D107" s="310"/>
      <c r="E107" s="359"/>
      <c r="F107" s="284"/>
      <c r="G107" s="322"/>
      <c r="H107" s="286"/>
      <c r="I107" s="286"/>
      <c r="J107" s="286"/>
      <c r="K107" s="263"/>
      <c r="L107" s="265"/>
      <c r="M107" s="158"/>
    </row>
    <row r="108" spans="1:14" s="93" customFormat="1" ht="18.75" customHeight="1" x14ac:dyDescent="0.25">
      <c r="A108" s="391"/>
      <c r="B108" s="103" t="s">
        <v>24</v>
      </c>
      <c r="C108" s="309"/>
      <c r="D108" s="297"/>
      <c r="E108" s="364"/>
      <c r="F108" s="102"/>
      <c r="G108" s="101"/>
      <c r="H108" s="69"/>
      <c r="I108" s="69"/>
      <c r="J108" s="69"/>
      <c r="K108" s="100"/>
      <c r="L108" s="99">
        <f>G108+H108+I108+J108+K108</f>
        <v>0</v>
      </c>
      <c r="M108" s="116"/>
    </row>
    <row r="109" spans="1:14" s="93" customFormat="1" ht="18.75" customHeight="1" thickBot="1" x14ac:dyDescent="0.3">
      <c r="A109" s="392"/>
      <c r="B109" s="98" t="s">
        <v>23</v>
      </c>
      <c r="C109" s="326"/>
      <c r="D109" s="298"/>
      <c r="E109" s="365"/>
      <c r="F109" s="97">
        <f>14668467</f>
        <v>14668467</v>
      </c>
      <c r="G109" s="96"/>
      <c r="H109" s="48">
        <v>4000000</v>
      </c>
      <c r="I109" s="48">
        <v>5602209</v>
      </c>
      <c r="J109" s="48"/>
      <c r="K109" s="95"/>
      <c r="L109" s="94">
        <f>G109+H109+I109+J109+K109</f>
        <v>9602209</v>
      </c>
      <c r="M109" s="116"/>
    </row>
    <row r="110" spans="1:14" s="92" customFormat="1" ht="48" customHeight="1" x14ac:dyDescent="0.25">
      <c r="A110" s="287">
        <v>20</v>
      </c>
      <c r="B110" s="105" t="s">
        <v>66</v>
      </c>
      <c r="C110" s="372" t="s">
        <v>65</v>
      </c>
      <c r="D110" s="375" t="s">
        <v>6</v>
      </c>
      <c r="E110" s="358" t="s">
        <v>64</v>
      </c>
      <c r="F110" s="303">
        <f>2031980</f>
        <v>2031980</v>
      </c>
      <c r="G110" s="321"/>
      <c r="H110" s="270"/>
      <c r="I110" s="270"/>
      <c r="J110" s="270">
        <v>2000000</v>
      </c>
      <c r="K110" s="262"/>
      <c r="L110" s="264">
        <f>G110+H110+I110+J110+K110</f>
        <v>2000000</v>
      </c>
      <c r="M110" s="116"/>
    </row>
    <row r="111" spans="1:14" s="92" customFormat="1" ht="30" customHeight="1" x14ac:dyDescent="0.25">
      <c r="A111" s="288"/>
      <c r="B111" s="104" t="s">
        <v>63</v>
      </c>
      <c r="C111" s="403"/>
      <c r="D111" s="404"/>
      <c r="E111" s="359"/>
      <c r="F111" s="284"/>
      <c r="G111" s="322"/>
      <c r="H111" s="286"/>
      <c r="I111" s="286"/>
      <c r="J111" s="286"/>
      <c r="K111" s="263"/>
      <c r="L111" s="265"/>
      <c r="M111" s="158"/>
    </row>
    <row r="112" spans="1:14" s="92" customFormat="1" ht="18.75" customHeight="1" x14ac:dyDescent="0.25">
      <c r="A112" s="391"/>
      <c r="B112" s="103" t="s">
        <v>24</v>
      </c>
      <c r="C112" s="373"/>
      <c r="D112" s="395"/>
      <c r="E112" s="364"/>
      <c r="F112" s="102"/>
      <c r="G112" s="101"/>
      <c r="H112" s="69"/>
      <c r="I112" s="69"/>
      <c r="J112" s="69"/>
      <c r="K112" s="100"/>
      <c r="L112" s="99">
        <f>G112+H112+I112+J112+K112</f>
        <v>0</v>
      </c>
      <c r="M112" s="116"/>
    </row>
    <row r="113" spans="1:13" s="92" customFormat="1" ht="18.75" customHeight="1" thickBot="1" x14ac:dyDescent="0.3">
      <c r="A113" s="392"/>
      <c r="B113" s="98" t="s">
        <v>37</v>
      </c>
      <c r="C113" s="374"/>
      <c r="D113" s="396"/>
      <c r="E113" s="365"/>
      <c r="F113" s="97">
        <f>2031980</f>
        <v>2031980</v>
      </c>
      <c r="G113" s="96"/>
      <c r="H113" s="48"/>
      <c r="I113" s="48"/>
      <c r="J113" s="48">
        <v>2000000</v>
      </c>
      <c r="K113" s="95"/>
      <c r="L113" s="94">
        <f>G113+H113+I113+J113+K113</f>
        <v>2000000</v>
      </c>
      <c r="M113" s="116"/>
    </row>
    <row r="114" spans="1:13" s="93" customFormat="1" ht="26.25" customHeight="1" x14ac:dyDescent="0.25">
      <c r="A114" s="287">
        <v>21</v>
      </c>
      <c r="B114" s="105" t="s">
        <v>62</v>
      </c>
      <c r="C114" s="372" t="s">
        <v>33</v>
      </c>
      <c r="D114" s="375" t="s">
        <v>6</v>
      </c>
      <c r="E114" s="358" t="s">
        <v>61</v>
      </c>
      <c r="F114" s="303">
        <f>730000-119520</f>
        <v>610480</v>
      </c>
      <c r="G114" s="321">
        <f>300000-119520</f>
        <v>180480</v>
      </c>
      <c r="H114" s="270">
        <f>300000</f>
        <v>300000</v>
      </c>
      <c r="I114" s="270"/>
      <c r="J114" s="270"/>
      <c r="K114" s="262"/>
      <c r="L114" s="264">
        <f>G114+H114+I114+J114+K114</f>
        <v>480480</v>
      </c>
      <c r="M114" s="116"/>
    </row>
    <row r="115" spans="1:13" s="93" customFormat="1" ht="24" customHeight="1" x14ac:dyDescent="0.25">
      <c r="A115" s="288"/>
      <c r="B115" s="104" t="s">
        <v>58</v>
      </c>
      <c r="C115" s="403"/>
      <c r="D115" s="404"/>
      <c r="E115" s="359"/>
      <c r="F115" s="304"/>
      <c r="G115" s="332"/>
      <c r="H115" s="286"/>
      <c r="I115" s="286"/>
      <c r="J115" s="286"/>
      <c r="K115" s="263"/>
      <c r="L115" s="265"/>
      <c r="M115" s="158"/>
    </row>
    <row r="116" spans="1:13" s="93" customFormat="1" ht="18.75" customHeight="1" x14ac:dyDescent="0.25">
      <c r="A116" s="391"/>
      <c r="B116" s="103" t="s">
        <v>24</v>
      </c>
      <c r="C116" s="373"/>
      <c r="D116" s="395"/>
      <c r="E116" s="364"/>
      <c r="F116" s="102"/>
      <c r="G116" s="101"/>
      <c r="H116" s="69"/>
      <c r="I116" s="69"/>
      <c r="J116" s="69"/>
      <c r="K116" s="100"/>
      <c r="L116" s="99">
        <f>G116+H116+I116+J116+K116</f>
        <v>0</v>
      </c>
      <c r="M116" s="116"/>
    </row>
    <row r="117" spans="1:13" s="93" customFormat="1" ht="18.75" customHeight="1" thickBot="1" x14ac:dyDescent="0.3">
      <c r="A117" s="392"/>
      <c r="B117" s="98" t="s">
        <v>37</v>
      </c>
      <c r="C117" s="374"/>
      <c r="D117" s="396"/>
      <c r="E117" s="365"/>
      <c r="F117" s="97">
        <f>730000-119520</f>
        <v>610480</v>
      </c>
      <c r="G117" s="96">
        <f>300000-119520</f>
        <v>180480</v>
      </c>
      <c r="H117" s="48">
        <f>300000</f>
        <v>300000</v>
      </c>
      <c r="I117" s="48"/>
      <c r="J117" s="48"/>
      <c r="K117" s="95"/>
      <c r="L117" s="94">
        <f>G117+H117+I117+J117+K117</f>
        <v>480480</v>
      </c>
      <c r="M117" s="116"/>
    </row>
    <row r="118" spans="1:13" s="92" customFormat="1" ht="40.5" customHeight="1" x14ac:dyDescent="0.25">
      <c r="A118" s="287">
        <v>22</v>
      </c>
      <c r="B118" s="105" t="s">
        <v>60</v>
      </c>
      <c r="C118" s="372" t="s">
        <v>40</v>
      </c>
      <c r="D118" s="375" t="s">
        <v>6</v>
      </c>
      <c r="E118" s="358" t="s">
        <v>59</v>
      </c>
      <c r="F118" s="303">
        <f>393000-23577</f>
        <v>369423</v>
      </c>
      <c r="G118" s="321">
        <f>213000-23577</f>
        <v>189423</v>
      </c>
      <c r="H118" s="270"/>
      <c r="I118" s="270"/>
      <c r="J118" s="270"/>
      <c r="K118" s="262"/>
      <c r="L118" s="264">
        <f>G118+H118+I118+J118+K118</f>
        <v>189423</v>
      </c>
      <c r="M118" s="116"/>
    </row>
    <row r="119" spans="1:13" s="92" customFormat="1" ht="27" customHeight="1" x14ac:dyDescent="0.25">
      <c r="A119" s="288"/>
      <c r="B119" s="104" t="s">
        <v>58</v>
      </c>
      <c r="C119" s="403"/>
      <c r="D119" s="404"/>
      <c r="E119" s="359"/>
      <c r="F119" s="304"/>
      <c r="G119" s="332"/>
      <c r="H119" s="284"/>
      <c r="I119" s="284"/>
      <c r="J119" s="284"/>
      <c r="K119" s="275"/>
      <c r="L119" s="276"/>
      <c r="M119" s="158"/>
    </row>
    <row r="120" spans="1:13" s="92" customFormat="1" ht="18.75" customHeight="1" x14ac:dyDescent="0.25">
      <c r="A120" s="391"/>
      <c r="B120" s="103" t="s">
        <v>24</v>
      </c>
      <c r="C120" s="393"/>
      <c r="D120" s="395"/>
      <c r="E120" s="364"/>
      <c r="F120" s="102"/>
      <c r="G120" s="101"/>
      <c r="H120" s="69"/>
      <c r="I120" s="69"/>
      <c r="J120" s="69"/>
      <c r="K120" s="100"/>
      <c r="L120" s="99">
        <f t="shared" ref="L120:L137" si="16">G120+H120+I120+J120+K120</f>
        <v>0</v>
      </c>
      <c r="M120" s="116"/>
    </row>
    <row r="121" spans="1:13" s="92" customFormat="1" ht="39.75" customHeight="1" thickBot="1" x14ac:dyDescent="0.3">
      <c r="A121" s="392"/>
      <c r="B121" s="98" t="s">
        <v>57</v>
      </c>
      <c r="C121" s="394"/>
      <c r="D121" s="396"/>
      <c r="E121" s="365"/>
      <c r="F121" s="97">
        <f>393000-23577</f>
        <v>369423</v>
      </c>
      <c r="G121" s="96">
        <f>213000-23577</f>
        <v>189423</v>
      </c>
      <c r="H121" s="48"/>
      <c r="I121" s="48"/>
      <c r="J121" s="48"/>
      <c r="K121" s="95"/>
      <c r="L121" s="94">
        <f t="shared" si="16"/>
        <v>189423</v>
      </c>
      <c r="M121" s="116"/>
    </row>
    <row r="122" spans="1:13" s="92" customFormat="1" ht="42.75" customHeight="1" x14ac:dyDescent="0.25">
      <c r="A122" s="287">
        <v>23</v>
      </c>
      <c r="B122" s="128" t="s">
        <v>56</v>
      </c>
      <c r="C122" s="372" t="s">
        <v>40</v>
      </c>
      <c r="D122" s="375" t="s">
        <v>5</v>
      </c>
      <c r="E122" s="358" t="s">
        <v>55</v>
      </c>
      <c r="F122" s="243">
        <f>585564</f>
        <v>585564</v>
      </c>
      <c r="G122" s="244">
        <f>278964</f>
        <v>278964</v>
      </c>
      <c r="H122" s="131"/>
      <c r="I122" s="131"/>
      <c r="J122" s="131"/>
      <c r="K122" s="130"/>
      <c r="L122" s="129">
        <f t="shared" si="16"/>
        <v>278964</v>
      </c>
      <c r="M122" s="116"/>
    </row>
    <row r="123" spans="1:13" s="92" customFormat="1" ht="18.75" customHeight="1" x14ac:dyDescent="0.25">
      <c r="A123" s="391"/>
      <c r="B123" s="103" t="s">
        <v>24</v>
      </c>
      <c r="C123" s="393"/>
      <c r="D123" s="395"/>
      <c r="E123" s="364"/>
      <c r="F123" s="102">
        <f>585564</f>
        <v>585564</v>
      </c>
      <c r="G123" s="101">
        <f>278964</f>
        <v>278964</v>
      </c>
      <c r="H123" s="69"/>
      <c r="I123" s="69"/>
      <c r="J123" s="69"/>
      <c r="K123" s="100"/>
      <c r="L123" s="99">
        <f t="shared" si="16"/>
        <v>278964</v>
      </c>
      <c r="M123" s="116"/>
    </row>
    <row r="124" spans="1:13" s="92" customFormat="1" ht="18.75" customHeight="1" thickBot="1" x14ac:dyDescent="0.3">
      <c r="A124" s="392"/>
      <c r="B124" s="98" t="s">
        <v>37</v>
      </c>
      <c r="C124" s="394"/>
      <c r="D124" s="396"/>
      <c r="E124" s="365"/>
      <c r="F124" s="97"/>
      <c r="G124" s="96"/>
      <c r="H124" s="48"/>
      <c r="I124" s="48"/>
      <c r="J124" s="48"/>
      <c r="K124" s="95"/>
      <c r="L124" s="94">
        <f t="shared" si="16"/>
        <v>0</v>
      </c>
      <c r="M124" s="116"/>
    </row>
    <row r="125" spans="1:13" s="134" customFormat="1" ht="40.5" customHeight="1" x14ac:dyDescent="0.25">
      <c r="A125" s="287">
        <v>24</v>
      </c>
      <c r="B125" s="128" t="s">
        <v>54</v>
      </c>
      <c r="C125" s="372" t="s">
        <v>53</v>
      </c>
      <c r="D125" s="375" t="s">
        <v>5</v>
      </c>
      <c r="E125" s="358" t="s">
        <v>50</v>
      </c>
      <c r="F125" s="133">
        <f>861800</f>
        <v>861800</v>
      </c>
      <c r="G125" s="244"/>
      <c r="H125" s="131">
        <f>471600</f>
        <v>471600</v>
      </c>
      <c r="I125" s="131">
        <f>290200</f>
        <v>290200</v>
      </c>
      <c r="J125" s="131">
        <f>100000</f>
        <v>100000</v>
      </c>
      <c r="K125" s="130"/>
      <c r="L125" s="129">
        <f t="shared" si="16"/>
        <v>861800</v>
      </c>
      <c r="M125" s="116"/>
    </row>
    <row r="126" spans="1:13" s="134" customFormat="1" ht="18.75" customHeight="1" x14ac:dyDescent="0.25">
      <c r="A126" s="391"/>
      <c r="B126" s="103" t="s">
        <v>24</v>
      </c>
      <c r="C126" s="393"/>
      <c r="D126" s="395"/>
      <c r="E126" s="364"/>
      <c r="F126" s="102">
        <f>861800</f>
        <v>861800</v>
      </c>
      <c r="G126" s="101"/>
      <c r="H126" s="69">
        <f>471600</f>
        <v>471600</v>
      </c>
      <c r="I126" s="69">
        <f>290200</f>
        <v>290200</v>
      </c>
      <c r="J126" s="69">
        <f>100000</f>
        <v>100000</v>
      </c>
      <c r="K126" s="100"/>
      <c r="L126" s="99">
        <f t="shared" si="16"/>
        <v>861800</v>
      </c>
      <c r="M126" s="116"/>
    </row>
    <row r="127" spans="1:13" s="134" customFormat="1" ht="18.75" customHeight="1" thickBot="1" x14ac:dyDescent="0.3">
      <c r="A127" s="392"/>
      <c r="B127" s="98" t="s">
        <v>37</v>
      </c>
      <c r="C127" s="394"/>
      <c r="D127" s="396"/>
      <c r="E127" s="365"/>
      <c r="F127" s="97"/>
      <c r="G127" s="96"/>
      <c r="H127" s="48"/>
      <c r="I127" s="48"/>
      <c r="J127" s="48"/>
      <c r="K127" s="95"/>
      <c r="L127" s="94">
        <f t="shared" si="16"/>
        <v>0</v>
      </c>
      <c r="M127" s="116"/>
    </row>
    <row r="128" spans="1:13" s="92" customFormat="1" ht="63" customHeight="1" x14ac:dyDescent="0.25">
      <c r="A128" s="287">
        <v>25</v>
      </c>
      <c r="B128" s="128" t="s">
        <v>52</v>
      </c>
      <c r="C128" s="372" t="s">
        <v>51</v>
      </c>
      <c r="D128" s="375" t="s">
        <v>5</v>
      </c>
      <c r="E128" s="358" t="s">
        <v>50</v>
      </c>
      <c r="F128" s="133">
        <f>599300</f>
        <v>599300</v>
      </c>
      <c r="G128" s="132"/>
      <c r="H128" s="131">
        <f>117100</f>
        <v>117100</v>
      </c>
      <c r="I128" s="131">
        <f>226700</f>
        <v>226700</v>
      </c>
      <c r="J128" s="131">
        <f>127400</f>
        <v>127400</v>
      </c>
      <c r="K128" s="130">
        <f>128100</f>
        <v>128100</v>
      </c>
      <c r="L128" s="129">
        <f t="shared" si="16"/>
        <v>599300</v>
      </c>
      <c r="M128" s="116"/>
    </row>
    <row r="129" spans="1:13" s="92" customFormat="1" ht="18.75" customHeight="1" x14ac:dyDescent="0.25">
      <c r="A129" s="391"/>
      <c r="B129" s="103" t="s">
        <v>24</v>
      </c>
      <c r="C129" s="397"/>
      <c r="D129" s="399"/>
      <c r="E129" s="401"/>
      <c r="F129" s="102">
        <f>599300</f>
        <v>599300</v>
      </c>
      <c r="G129" s="101"/>
      <c r="H129" s="69">
        <f>117100</f>
        <v>117100</v>
      </c>
      <c r="I129" s="69">
        <f>226700</f>
        <v>226700</v>
      </c>
      <c r="J129" s="69">
        <f>127400</f>
        <v>127400</v>
      </c>
      <c r="K129" s="100">
        <f>128100</f>
        <v>128100</v>
      </c>
      <c r="L129" s="99">
        <f t="shared" si="16"/>
        <v>599300</v>
      </c>
      <c r="M129" s="116"/>
    </row>
    <row r="130" spans="1:13" s="92" customFormat="1" ht="18.75" customHeight="1" thickBot="1" x14ac:dyDescent="0.3">
      <c r="A130" s="392"/>
      <c r="B130" s="98" t="s">
        <v>37</v>
      </c>
      <c r="C130" s="398"/>
      <c r="D130" s="400"/>
      <c r="E130" s="402"/>
      <c r="F130" s="97"/>
      <c r="G130" s="96"/>
      <c r="H130" s="48"/>
      <c r="I130" s="48"/>
      <c r="J130" s="48"/>
      <c r="K130" s="95"/>
      <c r="L130" s="94">
        <f t="shared" si="16"/>
        <v>0</v>
      </c>
      <c r="M130" s="116"/>
    </row>
    <row r="131" spans="1:13" s="92" customFormat="1" ht="39.75" customHeight="1" x14ac:dyDescent="0.25">
      <c r="A131" s="287">
        <v>26</v>
      </c>
      <c r="B131" s="128" t="s">
        <v>49</v>
      </c>
      <c r="C131" s="372" t="s">
        <v>48</v>
      </c>
      <c r="D131" s="375" t="s">
        <v>5</v>
      </c>
      <c r="E131" s="358" t="s">
        <v>45</v>
      </c>
      <c r="F131" s="133">
        <f>1032500</f>
        <v>1032500</v>
      </c>
      <c r="G131" s="132"/>
      <c r="H131" s="131"/>
      <c r="I131" s="131"/>
      <c r="J131" s="131">
        <v>443500</v>
      </c>
      <c r="K131" s="130">
        <v>589000</v>
      </c>
      <c r="L131" s="129">
        <f t="shared" si="16"/>
        <v>1032500</v>
      </c>
      <c r="M131" s="116"/>
    </row>
    <row r="132" spans="1:13" s="92" customFormat="1" ht="18.75" customHeight="1" x14ac:dyDescent="0.25">
      <c r="A132" s="288"/>
      <c r="B132" s="103" t="s">
        <v>24</v>
      </c>
      <c r="C132" s="373"/>
      <c r="D132" s="376"/>
      <c r="E132" s="360"/>
      <c r="F132" s="102">
        <f>1032500</f>
        <v>1032500</v>
      </c>
      <c r="G132" s="101"/>
      <c r="H132" s="69"/>
      <c r="I132" s="69"/>
      <c r="J132" s="69">
        <v>443500</v>
      </c>
      <c r="K132" s="100">
        <v>589000</v>
      </c>
      <c r="L132" s="99">
        <f t="shared" si="16"/>
        <v>1032500</v>
      </c>
      <c r="M132" s="116"/>
    </row>
    <row r="133" spans="1:13" s="92" customFormat="1" ht="18.75" customHeight="1" thickBot="1" x14ac:dyDescent="0.3">
      <c r="A133" s="288"/>
      <c r="B133" s="98" t="s">
        <v>37</v>
      </c>
      <c r="C133" s="374"/>
      <c r="D133" s="377"/>
      <c r="E133" s="378"/>
      <c r="F133" s="97"/>
      <c r="G133" s="96"/>
      <c r="H133" s="48"/>
      <c r="I133" s="48"/>
      <c r="J133" s="48"/>
      <c r="K133" s="95"/>
      <c r="L133" s="94">
        <f t="shared" si="16"/>
        <v>0</v>
      </c>
      <c r="M133" s="116"/>
    </row>
    <row r="134" spans="1:13" s="92" customFormat="1" ht="36.75" customHeight="1" x14ac:dyDescent="0.25">
      <c r="A134" s="287">
        <v>27</v>
      </c>
      <c r="B134" s="128" t="s">
        <v>47</v>
      </c>
      <c r="C134" s="372" t="s">
        <v>46</v>
      </c>
      <c r="D134" s="375" t="s">
        <v>5</v>
      </c>
      <c r="E134" s="358" t="s">
        <v>45</v>
      </c>
      <c r="F134" s="246">
        <v>275000</v>
      </c>
      <c r="G134" s="132">
        <f>180000</f>
        <v>180000</v>
      </c>
      <c r="H134" s="245">
        <v>95000</v>
      </c>
      <c r="I134" s="131"/>
      <c r="J134" s="131"/>
      <c r="K134" s="130"/>
      <c r="L134" s="129">
        <f t="shared" si="16"/>
        <v>275000</v>
      </c>
      <c r="M134" s="116"/>
    </row>
    <row r="135" spans="1:13" s="92" customFormat="1" ht="18.75" customHeight="1" x14ac:dyDescent="0.25">
      <c r="A135" s="288"/>
      <c r="B135" s="103" t="s">
        <v>24</v>
      </c>
      <c r="C135" s="373"/>
      <c r="D135" s="376"/>
      <c r="E135" s="360"/>
      <c r="F135" s="102">
        <v>275000</v>
      </c>
      <c r="G135" s="101">
        <f>180000</f>
        <v>180000</v>
      </c>
      <c r="H135" s="69">
        <v>95000</v>
      </c>
      <c r="I135" s="69"/>
      <c r="J135" s="69"/>
      <c r="K135" s="100"/>
      <c r="L135" s="99">
        <f t="shared" si="16"/>
        <v>275000</v>
      </c>
      <c r="M135" s="116"/>
    </row>
    <row r="136" spans="1:13" s="92" customFormat="1" ht="18.75" customHeight="1" thickBot="1" x14ac:dyDescent="0.3">
      <c r="A136" s="288"/>
      <c r="B136" s="98" t="s">
        <v>37</v>
      </c>
      <c r="C136" s="374"/>
      <c r="D136" s="377"/>
      <c r="E136" s="378"/>
      <c r="F136" s="97"/>
      <c r="G136" s="96"/>
      <c r="H136" s="48"/>
      <c r="I136" s="48"/>
      <c r="J136" s="48"/>
      <c r="K136" s="95"/>
      <c r="L136" s="94">
        <f t="shared" si="16"/>
        <v>0</v>
      </c>
      <c r="M136" s="116"/>
    </row>
    <row r="137" spans="1:13" s="92" customFormat="1" ht="39.75" customHeight="1" x14ac:dyDescent="0.25">
      <c r="A137" s="287">
        <v>28</v>
      </c>
      <c r="B137" s="128" t="s">
        <v>44</v>
      </c>
      <c r="C137" s="325" t="s">
        <v>43</v>
      </c>
      <c r="D137" s="327" t="s">
        <v>4</v>
      </c>
      <c r="E137" s="358" t="s">
        <v>42</v>
      </c>
      <c r="F137" s="303">
        <f>880000</f>
        <v>880000</v>
      </c>
      <c r="G137" s="321">
        <f>110000</f>
        <v>110000</v>
      </c>
      <c r="H137" s="270"/>
      <c r="I137" s="270">
        <v>770000</v>
      </c>
      <c r="J137" s="270"/>
      <c r="K137" s="262"/>
      <c r="L137" s="264">
        <f t="shared" si="16"/>
        <v>880000</v>
      </c>
      <c r="M137" s="116"/>
    </row>
    <row r="138" spans="1:13" s="92" customFormat="1" ht="39.75" customHeight="1" x14ac:dyDescent="0.25">
      <c r="A138" s="288"/>
      <c r="B138" s="127" t="s">
        <v>31</v>
      </c>
      <c r="C138" s="308"/>
      <c r="D138" s="310"/>
      <c r="E138" s="359"/>
      <c r="F138" s="304"/>
      <c r="G138" s="332"/>
      <c r="H138" s="286"/>
      <c r="I138" s="286"/>
      <c r="J138" s="286"/>
      <c r="K138" s="263"/>
      <c r="L138" s="265"/>
      <c r="M138" s="158"/>
    </row>
    <row r="139" spans="1:13" s="92" customFormat="1" ht="18.75" customHeight="1" x14ac:dyDescent="0.25">
      <c r="A139" s="288"/>
      <c r="B139" s="103" t="s">
        <v>24</v>
      </c>
      <c r="C139" s="309"/>
      <c r="D139" s="311"/>
      <c r="E139" s="360"/>
      <c r="F139" s="102"/>
      <c r="G139" s="101"/>
      <c r="H139" s="100"/>
      <c r="I139" s="69"/>
      <c r="J139" s="112"/>
      <c r="K139" s="100"/>
      <c r="L139" s="99">
        <f>G139+H139+I139+J139+K139</f>
        <v>0</v>
      </c>
      <c r="M139" s="116"/>
    </row>
    <row r="140" spans="1:13" s="92" customFormat="1" ht="18.75" customHeight="1" thickBot="1" x14ac:dyDescent="0.3">
      <c r="A140" s="361"/>
      <c r="B140" s="126" t="s">
        <v>37</v>
      </c>
      <c r="C140" s="389"/>
      <c r="D140" s="390"/>
      <c r="E140" s="360"/>
      <c r="F140" s="110">
        <f>880000</f>
        <v>880000</v>
      </c>
      <c r="G140" s="125">
        <f>110000</f>
        <v>110000</v>
      </c>
      <c r="H140" s="108"/>
      <c r="I140" s="59">
        <v>770000</v>
      </c>
      <c r="J140" s="109"/>
      <c r="K140" s="108"/>
      <c r="L140" s="107">
        <f>G140+H140+I140+J140+K140</f>
        <v>880000</v>
      </c>
      <c r="M140" s="116"/>
    </row>
    <row r="141" spans="1:13" s="92" customFormat="1" ht="33.75" customHeight="1" x14ac:dyDescent="0.25">
      <c r="A141" s="379">
        <v>29</v>
      </c>
      <c r="B141" s="124" t="s">
        <v>41</v>
      </c>
      <c r="C141" s="325" t="s">
        <v>40</v>
      </c>
      <c r="D141" s="383" t="s">
        <v>3</v>
      </c>
      <c r="E141" s="385" t="s">
        <v>39</v>
      </c>
      <c r="F141" s="303">
        <f>518600-169221</f>
        <v>349379</v>
      </c>
      <c r="G141" s="321">
        <f>330560</f>
        <v>330560</v>
      </c>
      <c r="H141" s="270"/>
      <c r="I141" s="270"/>
      <c r="J141" s="270"/>
      <c r="K141" s="262"/>
      <c r="L141" s="264">
        <f>G141+H141+I141+J141+K141</f>
        <v>330560</v>
      </c>
      <c r="M141" s="116"/>
    </row>
    <row r="142" spans="1:13" s="92" customFormat="1" ht="23.25" customHeight="1" x14ac:dyDescent="0.25">
      <c r="A142" s="380"/>
      <c r="B142" s="123" t="s">
        <v>38</v>
      </c>
      <c r="C142" s="381"/>
      <c r="D142" s="367"/>
      <c r="E142" s="386"/>
      <c r="F142" s="304"/>
      <c r="G142" s="332"/>
      <c r="H142" s="286"/>
      <c r="I142" s="286"/>
      <c r="J142" s="286"/>
      <c r="K142" s="263"/>
      <c r="L142" s="265"/>
      <c r="M142" s="158"/>
    </row>
    <row r="143" spans="1:13" s="92" customFormat="1" ht="18.75" customHeight="1" x14ac:dyDescent="0.25">
      <c r="A143" s="380"/>
      <c r="B143" s="123" t="s">
        <v>24</v>
      </c>
      <c r="C143" s="381"/>
      <c r="D143" s="367"/>
      <c r="E143" s="387"/>
      <c r="F143" s="102"/>
      <c r="G143" s="101"/>
      <c r="H143" s="100"/>
      <c r="I143" s="69"/>
      <c r="J143" s="122"/>
      <c r="K143" s="100"/>
      <c r="L143" s="99">
        <f>G143+H143+I143+J143+K143</f>
        <v>0</v>
      </c>
      <c r="M143" s="116"/>
    </row>
    <row r="144" spans="1:13" s="92" customFormat="1" ht="18.75" customHeight="1" thickBot="1" x14ac:dyDescent="0.3">
      <c r="A144" s="380"/>
      <c r="B144" s="121" t="s">
        <v>37</v>
      </c>
      <c r="C144" s="382"/>
      <c r="D144" s="384"/>
      <c r="E144" s="388"/>
      <c r="F144" s="120">
        <f>518600-169221</f>
        <v>349379</v>
      </c>
      <c r="G144" s="119">
        <f>330560</f>
        <v>330560</v>
      </c>
      <c r="H144" s="117"/>
      <c r="I144" s="48"/>
      <c r="J144" s="118"/>
      <c r="K144" s="117"/>
      <c r="L144" s="94">
        <f>G144+H144+I144+J144+K144</f>
        <v>330560</v>
      </c>
      <c r="M144" s="116"/>
    </row>
    <row r="145" spans="1:14" s="106" customFormat="1" ht="46.5" customHeight="1" x14ac:dyDescent="0.25">
      <c r="A145" s="287">
        <v>30</v>
      </c>
      <c r="B145" s="115" t="s">
        <v>36</v>
      </c>
      <c r="C145" s="354" t="s">
        <v>35</v>
      </c>
      <c r="D145" s="367" t="s">
        <v>3</v>
      </c>
      <c r="E145" s="312" t="s">
        <v>32</v>
      </c>
      <c r="F145" s="303">
        <f>3269148</f>
        <v>3269148</v>
      </c>
      <c r="G145" s="370">
        <f>2117726-726676</f>
        <v>1391050</v>
      </c>
      <c r="H145" s="270">
        <f>1072750+726676</f>
        <v>1799426</v>
      </c>
      <c r="I145" s="270"/>
      <c r="J145" s="270"/>
      <c r="K145" s="262"/>
      <c r="L145" s="264">
        <f>G145+H145+I145+J145+K145</f>
        <v>3190476</v>
      </c>
      <c r="M145" s="47"/>
    </row>
    <row r="146" spans="1:14" s="106" customFormat="1" ht="39.75" customHeight="1" x14ac:dyDescent="0.25">
      <c r="A146" s="288"/>
      <c r="B146" s="115" t="s">
        <v>31</v>
      </c>
      <c r="C146" s="354"/>
      <c r="D146" s="367"/>
      <c r="E146" s="312"/>
      <c r="F146" s="304"/>
      <c r="G146" s="371"/>
      <c r="H146" s="286"/>
      <c r="I146" s="286"/>
      <c r="J146" s="286"/>
      <c r="K146" s="263"/>
      <c r="L146" s="265"/>
      <c r="M146" s="158"/>
    </row>
    <row r="147" spans="1:14" s="106" customFormat="1" ht="18.75" customHeight="1" x14ac:dyDescent="0.25">
      <c r="A147" s="288"/>
      <c r="B147" s="114" t="s">
        <v>24</v>
      </c>
      <c r="C147" s="366"/>
      <c r="D147" s="368"/>
      <c r="E147" s="369"/>
      <c r="F147" s="102"/>
      <c r="G147" s="113"/>
      <c r="H147" s="69"/>
      <c r="I147" s="69"/>
      <c r="J147" s="112"/>
      <c r="K147" s="100"/>
      <c r="L147" s="99">
        <f>G147+H147+I147+J147+K147</f>
        <v>0</v>
      </c>
      <c r="M147" s="47"/>
    </row>
    <row r="148" spans="1:14" s="106" customFormat="1" ht="18.75" customHeight="1" thickBot="1" x14ac:dyDescent="0.3">
      <c r="A148" s="361"/>
      <c r="B148" s="111" t="s">
        <v>23</v>
      </c>
      <c r="C148" s="366"/>
      <c r="D148" s="368"/>
      <c r="E148" s="369"/>
      <c r="F148" s="110">
        <f>3269148</f>
        <v>3269148</v>
      </c>
      <c r="G148" s="258">
        <f>2117726-726676</f>
        <v>1391050</v>
      </c>
      <c r="H148" s="59">
        <f>1072750+726676</f>
        <v>1799426</v>
      </c>
      <c r="I148" s="59"/>
      <c r="J148" s="109"/>
      <c r="K148" s="108"/>
      <c r="L148" s="107">
        <f>G148+H148+I148+J148+K148</f>
        <v>3190476</v>
      </c>
      <c r="M148" s="47"/>
    </row>
    <row r="149" spans="1:14" s="92" customFormat="1" ht="40.5" customHeight="1" x14ac:dyDescent="0.25">
      <c r="A149" s="287">
        <v>31</v>
      </c>
      <c r="B149" s="105" t="s">
        <v>34</v>
      </c>
      <c r="C149" s="325" t="s">
        <v>33</v>
      </c>
      <c r="D149" s="327" t="s">
        <v>2</v>
      </c>
      <c r="E149" s="358" t="s">
        <v>32</v>
      </c>
      <c r="F149" s="303">
        <f>2102807</f>
        <v>2102807</v>
      </c>
      <c r="G149" s="321">
        <f>155807</f>
        <v>155807</v>
      </c>
      <c r="H149" s="262">
        <f>1947000</f>
        <v>1947000</v>
      </c>
      <c r="I149" s="270"/>
      <c r="J149" s="270"/>
      <c r="K149" s="262"/>
      <c r="L149" s="339">
        <f>G149+H149+I149+J149+K149</f>
        <v>2102807</v>
      </c>
      <c r="M149" s="47"/>
    </row>
    <row r="150" spans="1:14" s="92" customFormat="1" ht="40.5" customHeight="1" x14ac:dyDescent="0.25">
      <c r="A150" s="288"/>
      <c r="B150" s="104" t="s">
        <v>31</v>
      </c>
      <c r="C150" s="308"/>
      <c r="D150" s="310"/>
      <c r="E150" s="359"/>
      <c r="F150" s="304"/>
      <c r="G150" s="332"/>
      <c r="H150" s="263"/>
      <c r="I150" s="286"/>
      <c r="J150" s="286"/>
      <c r="K150" s="263"/>
      <c r="L150" s="340"/>
      <c r="M150" s="158"/>
    </row>
    <row r="151" spans="1:14" s="92" customFormat="1" ht="18.75" customHeight="1" x14ac:dyDescent="0.25">
      <c r="A151" s="288"/>
      <c r="B151" s="103" t="s">
        <v>24</v>
      </c>
      <c r="C151" s="362"/>
      <c r="D151" s="311"/>
      <c r="E151" s="364"/>
      <c r="F151" s="102"/>
      <c r="G151" s="101"/>
      <c r="H151" s="100"/>
      <c r="I151" s="69"/>
      <c r="J151" s="69"/>
      <c r="K151" s="100"/>
      <c r="L151" s="99">
        <f>G151+H151+I151+J151+K151</f>
        <v>0</v>
      </c>
      <c r="M151" s="47"/>
    </row>
    <row r="152" spans="1:14" s="92" customFormat="1" ht="18.75" customHeight="1" thickBot="1" x14ac:dyDescent="0.3">
      <c r="A152" s="361"/>
      <c r="B152" s="98" t="s">
        <v>23</v>
      </c>
      <c r="C152" s="363"/>
      <c r="D152" s="328"/>
      <c r="E152" s="365"/>
      <c r="F152" s="97">
        <f>2102807</f>
        <v>2102807</v>
      </c>
      <c r="G152" s="96">
        <f>155807</f>
        <v>155807</v>
      </c>
      <c r="H152" s="95">
        <f>1947000</f>
        <v>1947000</v>
      </c>
      <c r="I152" s="48"/>
      <c r="J152" s="48"/>
      <c r="K152" s="95"/>
      <c r="L152" s="94">
        <f>G152+H152+I152+J152+K152</f>
        <v>2102807</v>
      </c>
      <c r="M152" s="47"/>
    </row>
    <row r="153" spans="1:14" s="44" customFormat="1" ht="16.5" customHeight="1" x14ac:dyDescent="0.25">
      <c r="A153" s="91" t="s">
        <v>30</v>
      </c>
      <c r="B153" s="355" t="s">
        <v>29</v>
      </c>
      <c r="C153" s="356"/>
      <c r="D153" s="356"/>
      <c r="E153" s="357"/>
      <c r="F153" s="81"/>
      <c r="G153" s="90"/>
      <c r="H153" s="89"/>
      <c r="I153" s="89"/>
      <c r="J153" s="89"/>
      <c r="K153" s="89"/>
      <c r="L153" s="84"/>
      <c r="M153" s="84"/>
    </row>
    <row r="154" spans="1:14" s="44" customFormat="1" x14ac:dyDescent="0.25">
      <c r="A154" s="78"/>
      <c r="B154" s="348" t="s">
        <v>20</v>
      </c>
      <c r="C154" s="349"/>
      <c r="D154" s="349"/>
      <c r="E154" s="350"/>
      <c r="F154" s="77"/>
      <c r="G154" s="88"/>
      <c r="H154" s="87"/>
      <c r="I154" s="87"/>
      <c r="J154" s="87"/>
      <c r="K154" s="87"/>
      <c r="L154" s="84"/>
      <c r="M154" s="84"/>
    </row>
    <row r="155" spans="1:14" s="44" customFormat="1" ht="17.25" thickBot="1" x14ac:dyDescent="0.3">
      <c r="A155" s="62"/>
      <c r="B155" s="351" t="s">
        <v>25</v>
      </c>
      <c r="C155" s="352"/>
      <c r="D155" s="352"/>
      <c r="E155" s="353"/>
      <c r="F155" s="61"/>
      <c r="G155" s="86"/>
      <c r="H155" s="85"/>
      <c r="I155" s="85"/>
      <c r="J155" s="85"/>
      <c r="K155" s="85"/>
      <c r="L155" s="84"/>
      <c r="M155" s="84"/>
    </row>
    <row r="156" spans="1:14" s="44" customFormat="1" x14ac:dyDescent="0.25">
      <c r="A156" s="58"/>
      <c r="B156" s="83" t="s">
        <v>28</v>
      </c>
      <c r="C156" s="341"/>
      <c r="D156" s="56"/>
      <c r="E156" s="55"/>
      <c r="F156" s="75"/>
      <c r="G156" s="54"/>
      <c r="H156" s="53"/>
      <c r="I156" s="53"/>
      <c r="J156" s="53"/>
      <c r="K156" s="53"/>
      <c r="L156" s="47"/>
      <c r="M156" s="47"/>
      <c r="N156" s="45"/>
    </row>
    <row r="157" spans="1:14" s="44" customFormat="1" x14ac:dyDescent="0.25">
      <c r="A157" s="74"/>
      <c r="B157" s="73" t="s">
        <v>24</v>
      </c>
      <c r="C157" s="354"/>
      <c r="D157" s="72"/>
      <c r="E157" s="72"/>
      <c r="F157" s="71"/>
      <c r="G157" s="70"/>
      <c r="H157" s="69"/>
      <c r="I157" s="69"/>
      <c r="J157" s="69"/>
      <c r="K157" s="69"/>
      <c r="L157" s="47"/>
      <c r="M157" s="47"/>
      <c r="N157" s="45"/>
    </row>
    <row r="158" spans="1:14" s="44" customFormat="1" ht="17.25" thickBot="1" x14ac:dyDescent="0.3">
      <c r="A158" s="52"/>
      <c r="B158" s="68" t="s">
        <v>23</v>
      </c>
      <c r="C158" s="342"/>
      <c r="D158" s="50"/>
      <c r="E158" s="50"/>
      <c r="F158" s="67"/>
      <c r="G158" s="49"/>
      <c r="H158" s="48"/>
      <c r="I158" s="48"/>
      <c r="J158" s="48"/>
      <c r="K158" s="48"/>
      <c r="L158" s="47"/>
      <c r="M158" s="47"/>
      <c r="N158" s="45"/>
    </row>
    <row r="159" spans="1:14" s="44" customFormat="1" ht="16.5" customHeight="1" x14ac:dyDescent="0.25">
      <c r="A159" s="82" t="s">
        <v>27</v>
      </c>
      <c r="B159" s="345" t="s">
        <v>26</v>
      </c>
      <c r="C159" s="346"/>
      <c r="D159" s="346"/>
      <c r="E159" s="347"/>
      <c r="F159" s="81"/>
      <c r="G159" s="80"/>
      <c r="H159" s="79"/>
      <c r="I159" s="79"/>
      <c r="J159" s="79"/>
      <c r="K159" s="79"/>
      <c r="L159" s="47"/>
      <c r="M159" s="47"/>
      <c r="N159" s="45"/>
    </row>
    <row r="160" spans="1:14" s="44" customFormat="1" x14ac:dyDescent="0.25">
      <c r="A160" s="78"/>
      <c r="B160" s="348" t="s">
        <v>20</v>
      </c>
      <c r="C160" s="349"/>
      <c r="D160" s="349"/>
      <c r="E160" s="350"/>
      <c r="F160" s="77"/>
      <c r="G160" s="70"/>
      <c r="H160" s="69"/>
      <c r="I160" s="69"/>
      <c r="J160" s="69"/>
      <c r="K160" s="69"/>
      <c r="L160" s="47"/>
      <c r="M160" s="47"/>
      <c r="N160" s="45"/>
    </row>
    <row r="161" spans="1:14" s="44" customFormat="1" ht="17.25" thickBot="1" x14ac:dyDescent="0.3">
      <c r="A161" s="62"/>
      <c r="B161" s="351" t="s">
        <v>25</v>
      </c>
      <c r="C161" s="352"/>
      <c r="D161" s="352"/>
      <c r="E161" s="353"/>
      <c r="F161" s="61"/>
      <c r="G161" s="60"/>
      <c r="H161" s="59"/>
      <c r="I161" s="59"/>
      <c r="J161" s="59"/>
      <c r="K161" s="59"/>
      <c r="L161" s="47"/>
      <c r="M161" s="47"/>
      <c r="N161" s="45"/>
    </row>
    <row r="162" spans="1:14" s="44" customFormat="1" x14ac:dyDescent="0.25">
      <c r="A162" s="58"/>
      <c r="B162" s="76" t="s">
        <v>19</v>
      </c>
      <c r="C162" s="341"/>
      <c r="D162" s="56"/>
      <c r="E162" s="55"/>
      <c r="F162" s="75"/>
      <c r="G162" s="54"/>
      <c r="H162" s="53"/>
      <c r="I162" s="53"/>
      <c r="J162" s="53"/>
      <c r="K162" s="53"/>
      <c r="L162" s="47"/>
      <c r="M162" s="47"/>
      <c r="N162" s="45"/>
    </row>
    <row r="163" spans="1:14" s="44" customFormat="1" x14ac:dyDescent="0.25">
      <c r="A163" s="74"/>
      <c r="B163" s="73" t="s">
        <v>24</v>
      </c>
      <c r="C163" s="354"/>
      <c r="D163" s="72"/>
      <c r="E163" s="72"/>
      <c r="F163" s="71"/>
      <c r="G163" s="70"/>
      <c r="H163" s="69"/>
      <c r="I163" s="69"/>
      <c r="J163" s="69"/>
      <c r="K163" s="69"/>
      <c r="L163" s="47"/>
      <c r="M163" s="47"/>
      <c r="N163" s="45"/>
    </row>
    <row r="164" spans="1:14" s="44" customFormat="1" ht="17.25" thickBot="1" x14ac:dyDescent="0.3">
      <c r="A164" s="52"/>
      <c r="B164" s="68" t="s">
        <v>23</v>
      </c>
      <c r="C164" s="342"/>
      <c r="D164" s="50"/>
      <c r="E164" s="50"/>
      <c r="F164" s="67"/>
      <c r="G164" s="49"/>
      <c r="H164" s="48"/>
      <c r="I164" s="48"/>
      <c r="J164" s="48"/>
      <c r="K164" s="48"/>
      <c r="L164" s="47"/>
      <c r="M164" s="47"/>
      <c r="N164" s="45"/>
    </row>
    <row r="165" spans="1:14" s="44" customFormat="1" ht="16.5" customHeight="1" x14ac:dyDescent="0.25">
      <c r="A165" s="66" t="s">
        <v>22</v>
      </c>
      <c r="B165" s="345" t="s">
        <v>21</v>
      </c>
      <c r="C165" s="346"/>
      <c r="D165" s="346"/>
      <c r="E165" s="347"/>
      <c r="F165" s="65"/>
      <c r="G165" s="64"/>
      <c r="H165" s="63"/>
      <c r="I165" s="63"/>
      <c r="J165" s="63"/>
      <c r="K165" s="63"/>
      <c r="L165" s="47"/>
      <c r="M165" s="47"/>
      <c r="N165" s="45"/>
    </row>
    <row r="166" spans="1:14" s="44" customFormat="1" ht="17.25" thickBot="1" x14ac:dyDescent="0.3">
      <c r="A166" s="62"/>
      <c r="B166" s="351" t="s">
        <v>20</v>
      </c>
      <c r="C166" s="352"/>
      <c r="D166" s="352"/>
      <c r="E166" s="353"/>
      <c r="F166" s="61"/>
      <c r="G166" s="60"/>
      <c r="H166" s="59"/>
      <c r="I166" s="59"/>
      <c r="J166" s="59"/>
      <c r="K166" s="59"/>
      <c r="L166" s="47"/>
      <c r="M166" s="47"/>
      <c r="N166" s="45"/>
    </row>
    <row r="167" spans="1:14" s="44" customFormat="1" x14ac:dyDescent="0.25">
      <c r="A167" s="58"/>
      <c r="B167" s="57" t="s">
        <v>19</v>
      </c>
      <c r="C167" s="341"/>
      <c r="D167" s="56"/>
      <c r="E167" s="55"/>
      <c r="F167" s="343"/>
      <c r="G167" s="54"/>
      <c r="H167" s="53"/>
      <c r="I167" s="53"/>
      <c r="J167" s="53"/>
      <c r="K167" s="53"/>
      <c r="L167" s="47"/>
      <c r="M167" s="47"/>
      <c r="N167" s="45"/>
    </row>
    <row r="168" spans="1:14" s="44" customFormat="1" ht="17.25" thickBot="1" x14ac:dyDescent="0.3">
      <c r="A168" s="52"/>
      <c r="B168" s="51" t="s">
        <v>18</v>
      </c>
      <c r="C168" s="342"/>
      <c r="D168" s="50"/>
      <c r="E168" s="50"/>
      <c r="F168" s="344"/>
      <c r="G168" s="49"/>
      <c r="H168" s="48"/>
      <c r="I168" s="48"/>
      <c r="J168" s="48"/>
      <c r="K168" s="48"/>
      <c r="L168" s="47"/>
      <c r="M168" s="47"/>
      <c r="N168" s="45"/>
    </row>
    <row r="169" spans="1:14" ht="17.25" thickBot="1" x14ac:dyDescent="0.3">
      <c r="L169" s="5"/>
      <c r="N169" s="43"/>
    </row>
    <row r="170" spans="1:14" x14ac:dyDescent="0.25">
      <c r="E170" s="484">
        <v>1</v>
      </c>
      <c r="F170" s="241" t="s">
        <v>8</v>
      </c>
      <c r="G170" s="241">
        <v>2012</v>
      </c>
      <c r="H170" s="241">
        <v>2013</v>
      </c>
      <c r="I170" s="241">
        <v>2014</v>
      </c>
      <c r="J170" s="241">
        <v>2015</v>
      </c>
      <c r="K170" s="242">
        <v>2016</v>
      </c>
      <c r="L170" s="5"/>
      <c r="N170" s="43"/>
    </row>
    <row r="171" spans="1:14" x14ac:dyDescent="0.25">
      <c r="E171" s="485"/>
      <c r="F171" s="31">
        <f>F175+F209</f>
        <v>55980111</v>
      </c>
      <c r="G171" s="31">
        <f t="shared" ref="G171:K171" si="17">G175+G209</f>
        <v>7527073</v>
      </c>
      <c r="H171" s="31">
        <f t="shared" si="17"/>
        <v>12204997</v>
      </c>
      <c r="I171" s="31">
        <f t="shared" si="17"/>
        <v>22237919</v>
      </c>
      <c r="J171" s="31">
        <f t="shared" si="17"/>
        <v>2908900</v>
      </c>
      <c r="K171" s="238">
        <f t="shared" si="17"/>
        <v>923100</v>
      </c>
      <c r="L171" s="5"/>
      <c r="N171" s="43"/>
    </row>
    <row r="172" spans="1:14" x14ac:dyDescent="0.25">
      <c r="E172" s="485"/>
      <c r="F172" s="31">
        <f t="shared" ref="F172:K172" si="18">F176+F210</f>
        <v>9457617</v>
      </c>
      <c r="G172" s="31">
        <f t="shared" si="18"/>
        <v>2140218</v>
      </c>
      <c r="H172" s="31">
        <f t="shared" si="18"/>
        <v>1763710</v>
      </c>
      <c r="I172" s="31">
        <f t="shared" si="18"/>
        <v>821710</v>
      </c>
      <c r="J172" s="31">
        <f t="shared" si="18"/>
        <v>908900</v>
      </c>
      <c r="K172" s="238">
        <f t="shared" si="18"/>
        <v>923100</v>
      </c>
      <c r="L172" s="5"/>
      <c r="N172" s="43"/>
    </row>
    <row r="173" spans="1:14" ht="17.25" thickBot="1" x14ac:dyDescent="0.3">
      <c r="E173" s="486"/>
      <c r="F173" s="239">
        <f t="shared" ref="F173:K173" si="19">F177+F211</f>
        <v>44959787</v>
      </c>
      <c r="G173" s="239">
        <f t="shared" si="19"/>
        <v>4672357</v>
      </c>
      <c r="H173" s="239">
        <f t="shared" si="19"/>
        <v>9637078</v>
      </c>
      <c r="I173" s="239">
        <f t="shared" si="19"/>
        <v>21372209</v>
      </c>
      <c r="J173" s="239">
        <f t="shared" si="19"/>
        <v>2000000</v>
      </c>
      <c r="K173" s="240">
        <f t="shared" si="19"/>
        <v>0</v>
      </c>
      <c r="L173" s="5"/>
      <c r="N173" s="43"/>
    </row>
    <row r="174" spans="1:14" s="4" customFormat="1" x14ac:dyDescent="0.25">
      <c r="E174" s="481" t="s">
        <v>17</v>
      </c>
      <c r="F174" s="241" t="s">
        <v>8</v>
      </c>
      <c r="G174" s="241">
        <v>2012</v>
      </c>
      <c r="H174" s="241">
        <v>2013</v>
      </c>
      <c r="I174" s="241">
        <v>2014</v>
      </c>
      <c r="J174" s="241">
        <v>2015</v>
      </c>
      <c r="K174" s="242">
        <v>2016</v>
      </c>
      <c r="L174" s="42"/>
      <c r="M174" s="42"/>
      <c r="N174" s="41"/>
    </row>
    <row r="175" spans="1:14" s="4" customFormat="1" x14ac:dyDescent="0.25">
      <c r="E175" s="482"/>
      <c r="F175" s="31">
        <f>F178+F181+F184+F187+F190+F193+F196+F199+F202+F205</f>
        <v>11958217</v>
      </c>
      <c r="G175" s="31">
        <f t="shared" ref="G175:K175" si="20">G178+G181+G184+G187+G190+G193+G196+G199+G202+G205</f>
        <v>4527789</v>
      </c>
      <c r="H175" s="31">
        <f t="shared" si="20"/>
        <v>3286871</v>
      </c>
      <c r="I175" s="31">
        <f t="shared" si="20"/>
        <v>154810</v>
      </c>
      <c r="J175" s="31">
        <f t="shared" si="20"/>
        <v>38000</v>
      </c>
      <c r="K175" s="238">
        <f t="shared" si="20"/>
        <v>0</v>
      </c>
      <c r="L175" s="42"/>
      <c r="M175" s="42"/>
      <c r="N175" s="41"/>
    </row>
    <row r="176" spans="1:14" s="4" customFormat="1" x14ac:dyDescent="0.25">
      <c r="E176" s="482"/>
      <c r="F176" s="31">
        <f>F179+F182+F185+F188+F191+F194+F197+F200+F203+F206</f>
        <v>4954453</v>
      </c>
      <c r="G176" s="31">
        <f t="shared" ref="G176:J176" si="21">G179+G182+G185+G188+G191+G194+G197+G200+G203+G206</f>
        <v>1498254</v>
      </c>
      <c r="H176" s="31">
        <f t="shared" si="21"/>
        <v>892010</v>
      </c>
      <c r="I176" s="31">
        <f t="shared" si="21"/>
        <v>110810</v>
      </c>
      <c r="J176" s="31">
        <f t="shared" si="21"/>
        <v>38000</v>
      </c>
      <c r="K176" s="238">
        <f>K179+K182+K185+K188+K191+K194+K197+K200+K203+K206</f>
        <v>0</v>
      </c>
      <c r="L176" s="42"/>
      <c r="M176" s="42"/>
      <c r="N176" s="41"/>
    </row>
    <row r="177" spans="1:14" s="4" customFormat="1" ht="17.25" thickBot="1" x14ac:dyDescent="0.3">
      <c r="E177" s="483"/>
      <c r="F177" s="239">
        <f>F180+F183+F186+F189+F192+F195+F198+F201+F204+F207</f>
        <v>5441057</v>
      </c>
      <c r="G177" s="239">
        <f t="shared" ref="G177:K177" si="22">G180+G183+G186+G189+G192+G195+G198+G201+G204+G207</f>
        <v>2315037</v>
      </c>
      <c r="H177" s="239">
        <f t="shared" si="22"/>
        <v>1590652</v>
      </c>
      <c r="I177" s="239">
        <f t="shared" si="22"/>
        <v>0</v>
      </c>
      <c r="J177" s="239">
        <f t="shared" si="22"/>
        <v>0</v>
      </c>
      <c r="K177" s="240">
        <f t="shared" si="22"/>
        <v>0</v>
      </c>
      <c r="L177" s="42"/>
      <c r="M177" s="42"/>
      <c r="N177" s="41"/>
    </row>
    <row r="178" spans="1:14" s="10" customFormat="1" x14ac:dyDescent="0.25">
      <c r="A178" s="4"/>
      <c r="D178" s="40"/>
      <c r="E178" s="37" t="s">
        <v>6</v>
      </c>
      <c r="F178" s="21">
        <f t="shared" ref="F178:K178" si="23">F20</f>
        <v>2669998</v>
      </c>
      <c r="G178" s="21">
        <f t="shared" si="23"/>
        <v>1634065</v>
      </c>
      <c r="H178" s="21">
        <f t="shared" si="23"/>
        <v>0</v>
      </c>
      <c r="I178" s="21">
        <f t="shared" si="23"/>
        <v>0</v>
      </c>
      <c r="J178" s="21">
        <f t="shared" si="23"/>
        <v>0</v>
      </c>
      <c r="K178" s="21">
        <f t="shared" si="23"/>
        <v>0</v>
      </c>
      <c r="L178" s="12"/>
      <c r="M178" s="11"/>
      <c r="N178" s="39"/>
    </row>
    <row r="179" spans="1:14" x14ac:dyDescent="0.25">
      <c r="D179" s="38"/>
      <c r="E179" s="33" t="s">
        <v>1</v>
      </c>
      <c r="F179" s="8">
        <f t="shared" ref="F179:K179" si="24">F22</f>
        <v>0</v>
      </c>
      <c r="G179" s="8">
        <f t="shared" si="24"/>
        <v>0</v>
      </c>
      <c r="H179" s="8">
        <f t="shared" si="24"/>
        <v>0</v>
      </c>
      <c r="I179" s="8">
        <f t="shared" si="24"/>
        <v>0</v>
      </c>
      <c r="J179" s="8">
        <f t="shared" si="24"/>
        <v>0</v>
      </c>
      <c r="K179" s="8">
        <f t="shared" si="24"/>
        <v>0</v>
      </c>
      <c r="L179" s="5"/>
    </row>
    <row r="180" spans="1:14" x14ac:dyDescent="0.25">
      <c r="D180" s="38"/>
      <c r="E180" s="32" t="s">
        <v>0</v>
      </c>
      <c r="F180" s="6">
        <f t="shared" ref="F180:K180" si="25">F23</f>
        <v>2669998</v>
      </c>
      <c r="G180" s="6">
        <f t="shared" si="25"/>
        <v>1634065</v>
      </c>
      <c r="H180" s="6">
        <f t="shared" si="25"/>
        <v>0</v>
      </c>
      <c r="I180" s="6">
        <f t="shared" si="25"/>
        <v>0</v>
      </c>
      <c r="J180" s="6">
        <f t="shared" si="25"/>
        <v>0</v>
      </c>
      <c r="K180" s="6">
        <f t="shared" si="25"/>
        <v>0</v>
      </c>
      <c r="L180" s="5"/>
    </row>
    <row r="181" spans="1:14" s="10" customFormat="1" x14ac:dyDescent="0.25">
      <c r="A181" s="4"/>
      <c r="D181" s="35"/>
      <c r="E181" s="34" t="s">
        <v>16</v>
      </c>
      <c r="F181" s="13">
        <f t="shared" ref="F181:K181" si="26">F24</f>
        <v>476021</v>
      </c>
      <c r="G181" s="13">
        <f t="shared" si="26"/>
        <v>70500</v>
      </c>
      <c r="H181" s="13">
        <f t="shared" si="26"/>
        <v>71000</v>
      </c>
      <c r="I181" s="13">
        <f t="shared" si="26"/>
        <v>73000</v>
      </c>
      <c r="J181" s="13">
        <f t="shared" si="26"/>
        <v>38000</v>
      </c>
      <c r="K181" s="13">
        <f t="shared" si="26"/>
        <v>0</v>
      </c>
      <c r="L181" s="12"/>
      <c r="M181" s="11"/>
    </row>
    <row r="182" spans="1:14" x14ac:dyDescent="0.25">
      <c r="D182" s="36"/>
      <c r="E182" s="33" t="s">
        <v>1</v>
      </c>
      <c r="F182" s="8">
        <f t="shared" ref="F182:K182" si="27">F26</f>
        <v>418275</v>
      </c>
      <c r="G182" s="8">
        <f t="shared" si="27"/>
        <v>70500</v>
      </c>
      <c r="H182" s="8">
        <f t="shared" si="27"/>
        <v>71000</v>
      </c>
      <c r="I182" s="8">
        <f t="shared" si="27"/>
        <v>73000</v>
      </c>
      <c r="J182" s="8">
        <f t="shared" si="27"/>
        <v>38000</v>
      </c>
      <c r="K182" s="8">
        <f t="shared" si="27"/>
        <v>0</v>
      </c>
      <c r="L182" s="25"/>
      <c r="M182" s="46"/>
    </row>
    <row r="183" spans="1:14" x14ac:dyDescent="0.25">
      <c r="D183" s="36"/>
      <c r="E183" s="33" t="s">
        <v>0</v>
      </c>
      <c r="F183" s="8">
        <f t="shared" ref="F183:K183" si="28">F27</f>
        <v>57746</v>
      </c>
      <c r="G183" s="8">
        <f t="shared" si="28"/>
        <v>0</v>
      </c>
      <c r="H183" s="8">
        <f t="shared" si="28"/>
        <v>0</v>
      </c>
      <c r="I183" s="8">
        <f t="shared" si="28"/>
        <v>0</v>
      </c>
      <c r="J183" s="8">
        <f t="shared" si="28"/>
        <v>0</v>
      </c>
      <c r="K183" s="8">
        <f t="shared" si="28"/>
        <v>0</v>
      </c>
      <c r="L183" s="5"/>
    </row>
    <row r="184" spans="1:14" s="10" customFormat="1" x14ac:dyDescent="0.25">
      <c r="A184" s="4"/>
      <c r="D184" s="35"/>
      <c r="E184" s="34" t="s">
        <v>15</v>
      </c>
      <c r="F184" s="13">
        <f t="shared" ref="F184:K184" si="29">F28</f>
        <v>942374</v>
      </c>
      <c r="G184" s="13">
        <f t="shared" si="29"/>
        <v>783491</v>
      </c>
      <c r="H184" s="13">
        <f t="shared" si="29"/>
        <v>0</v>
      </c>
      <c r="I184" s="13">
        <f t="shared" si="29"/>
        <v>0</v>
      </c>
      <c r="J184" s="13">
        <f t="shared" si="29"/>
        <v>0</v>
      </c>
      <c r="K184" s="13">
        <f t="shared" si="29"/>
        <v>0</v>
      </c>
      <c r="L184" s="12"/>
      <c r="M184" s="11"/>
    </row>
    <row r="185" spans="1:14" x14ac:dyDescent="0.25">
      <c r="D185" s="36"/>
      <c r="E185" s="33" t="s">
        <v>1</v>
      </c>
      <c r="F185" s="8">
        <f t="shared" ref="F185:K185" si="30">F30</f>
        <v>139037</v>
      </c>
      <c r="G185" s="8">
        <f t="shared" si="30"/>
        <v>111867</v>
      </c>
      <c r="H185" s="8">
        <f t="shared" si="30"/>
        <v>0</v>
      </c>
      <c r="I185" s="8">
        <f t="shared" si="30"/>
        <v>0</v>
      </c>
      <c r="J185" s="8">
        <f t="shared" si="30"/>
        <v>0</v>
      </c>
      <c r="K185" s="8">
        <f t="shared" si="30"/>
        <v>0</v>
      </c>
      <c r="L185" s="5"/>
    </row>
    <row r="186" spans="1:14" x14ac:dyDescent="0.25">
      <c r="D186" s="36"/>
      <c r="E186" s="32" t="s">
        <v>0</v>
      </c>
      <c r="F186" s="6">
        <f t="shared" ref="F186:K186" si="31">F31</f>
        <v>803337</v>
      </c>
      <c r="G186" s="6">
        <f t="shared" si="31"/>
        <v>671624</v>
      </c>
      <c r="H186" s="6">
        <f t="shared" si="31"/>
        <v>0</v>
      </c>
      <c r="I186" s="6">
        <f t="shared" si="31"/>
        <v>0</v>
      </c>
      <c r="J186" s="6">
        <f t="shared" si="31"/>
        <v>0</v>
      </c>
      <c r="K186" s="6">
        <f t="shared" si="31"/>
        <v>0</v>
      </c>
      <c r="L186" s="5"/>
    </row>
    <row r="187" spans="1:14" s="10" customFormat="1" x14ac:dyDescent="0.25">
      <c r="A187" s="4"/>
      <c r="D187" s="35"/>
      <c r="E187" s="34" t="s">
        <v>14</v>
      </c>
      <c r="F187" s="13">
        <f t="shared" ref="F187:K187" si="32">F32+F40+F41</f>
        <v>54850</v>
      </c>
      <c r="G187" s="13">
        <f t="shared" si="32"/>
        <v>15554</v>
      </c>
      <c r="H187" s="13">
        <f t="shared" si="32"/>
        <v>0</v>
      </c>
      <c r="I187" s="13">
        <f t="shared" si="32"/>
        <v>0</v>
      </c>
      <c r="J187" s="13">
        <f t="shared" si="32"/>
        <v>0</v>
      </c>
      <c r="K187" s="13">
        <f t="shared" si="32"/>
        <v>0</v>
      </c>
      <c r="L187" s="12"/>
      <c r="M187" s="11"/>
    </row>
    <row r="188" spans="1:14" x14ac:dyDescent="0.25">
      <c r="D188" s="36"/>
      <c r="E188" s="33" t="s">
        <v>1</v>
      </c>
      <c r="F188" s="8">
        <f t="shared" ref="F188:K188" si="33">F34+F40</f>
        <v>54850</v>
      </c>
      <c r="G188" s="8">
        <f t="shared" si="33"/>
        <v>15554</v>
      </c>
      <c r="H188" s="8">
        <f t="shared" si="33"/>
        <v>0</v>
      </c>
      <c r="I188" s="8">
        <f t="shared" si="33"/>
        <v>0</v>
      </c>
      <c r="J188" s="8">
        <f t="shared" si="33"/>
        <v>0</v>
      </c>
      <c r="K188" s="8">
        <f t="shared" si="33"/>
        <v>0</v>
      </c>
      <c r="L188" s="5"/>
    </row>
    <row r="189" spans="1:14" x14ac:dyDescent="0.25">
      <c r="D189" s="36"/>
      <c r="E189" s="32" t="s">
        <v>0</v>
      </c>
      <c r="F189" s="6">
        <f t="shared" ref="F189:K189" si="34">F35+F41</f>
        <v>0</v>
      </c>
      <c r="G189" s="6">
        <f t="shared" si="34"/>
        <v>0</v>
      </c>
      <c r="H189" s="6">
        <f t="shared" si="34"/>
        <v>0</v>
      </c>
      <c r="I189" s="6">
        <f t="shared" si="34"/>
        <v>0</v>
      </c>
      <c r="J189" s="6">
        <f t="shared" si="34"/>
        <v>0</v>
      </c>
      <c r="K189" s="6">
        <f t="shared" si="34"/>
        <v>0</v>
      </c>
      <c r="L189" s="5"/>
    </row>
    <row r="190" spans="1:14" s="10" customFormat="1" x14ac:dyDescent="0.25">
      <c r="A190" s="4"/>
      <c r="D190" s="35"/>
      <c r="E190" s="34" t="s">
        <v>13</v>
      </c>
      <c r="F190" s="13">
        <f t="shared" ref="F190:K190" si="35">F48+F49</f>
        <v>17955</v>
      </c>
      <c r="G190" s="13">
        <f t="shared" si="35"/>
        <v>5740</v>
      </c>
      <c r="H190" s="13">
        <f t="shared" si="35"/>
        <v>0</v>
      </c>
      <c r="I190" s="13">
        <f t="shared" si="35"/>
        <v>0</v>
      </c>
      <c r="J190" s="13">
        <f t="shared" si="35"/>
        <v>0</v>
      </c>
      <c r="K190" s="13">
        <f t="shared" si="35"/>
        <v>0</v>
      </c>
      <c r="L190" s="12"/>
      <c r="M190" s="11"/>
    </row>
    <row r="191" spans="1:14" x14ac:dyDescent="0.25">
      <c r="D191" s="36"/>
      <c r="E191" s="37" t="s">
        <v>1</v>
      </c>
      <c r="F191" s="8">
        <f t="shared" ref="F191:K191" si="36">F48</f>
        <v>17955</v>
      </c>
      <c r="G191" s="8">
        <f t="shared" si="36"/>
        <v>5740</v>
      </c>
      <c r="H191" s="8">
        <f t="shared" si="36"/>
        <v>0</v>
      </c>
      <c r="I191" s="8">
        <f t="shared" si="36"/>
        <v>0</v>
      </c>
      <c r="J191" s="8">
        <f t="shared" si="36"/>
        <v>0</v>
      </c>
      <c r="K191" s="8">
        <f t="shared" si="36"/>
        <v>0</v>
      </c>
      <c r="L191" s="5"/>
    </row>
    <row r="192" spans="1:14" x14ac:dyDescent="0.25">
      <c r="D192" s="36"/>
      <c r="E192" s="32" t="s">
        <v>0</v>
      </c>
      <c r="F192" s="6">
        <f t="shared" ref="F192:K192" si="37">F49</f>
        <v>0</v>
      </c>
      <c r="G192" s="6">
        <f t="shared" si="37"/>
        <v>0</v>
      </c>
      <c r="H192" s="6">
        <f t="shared" si="37"/>
        <v>0</v>
      </c>
      <c r="I192" s="6">
        <f t="shared" si="37"/>
        <v>0</v>
      </c>
      <c r="J192" s="6">
        <f t="shared" si="37"/>
        <v>0</v>
      </c>
      <c r="K192" s="6">
        <f t="shared" si="37"/>
        <v>0</v>
      </c>
      <c r="L192" s="5"/>
    </row>
    <row r="193" spans="1:13" s="10" customFormat="1" x14ac:dyDescent="0.25">
      <c r="A193" s="4"/>
      <c r="D193" s="35"/>
      <c r="E193" s="34" t="s">
        <v>12</v>
      </c>
      <c r="F193" s="13">
        <f t="shared" ref="F193:K193" si="38">F50+F51+F56+F57</f>
        <v>327045</v>
      </c>
      <c r="G193" s="13">
        <f t="shared" si="38"/>
        <v>96452</v>
      </c>
      <c r="H193" s="13">
        <f t="shared" si="38"/>
        <v>0</v>
      </c>
      <c r="I193" s="13">
        <f t="shared" si="38"/>
        <v>0</v>
      </c>
      <c r="J193" s="13">
        <f t="shared" si="38"/>
        <v>0</v>
      </c>
      <c r="K193" s="13">
        <f t="shared" si="38"/>
        <v>0</v>
      </c>
      <c r="L193" s="12"/>
      <c r="M193" s="11"/>
    </row>
    <row r="194" spans="1:13" x14ac:dyDescent="0.25">
      <c r="D194" s="36"/>
      <c r="E194" s="33" t="s">
        <v>1</v>
      </c>
      <c r="F194" s="8">
        <f t="shared" ref="F194:K194" si="39">F50+F56</f>
        <v>177045</v>
      </c>
      <c r="G194" s="8">
        <f t="shared" si="39"/>
        <v>96452</v>
      </c>
      <c r="H194" s="8">
        <f t="shared" si="39"/>
        <v>0</v>
      </c>
      <c r="I194" s="8">
        <f t="shared" si="39"/>
        <v>0</v>
      </c>
      <c r="J194" s="8">
        <f t="shared" si="39"/>
        <v>0</v>
      </c>
      <c r="K194" s="8">
        <f t="shared" si="39"/>
        <v>0</v>
      </c>
      <c r="L194" s="5"/>
    </row>
    <row r="195" spans="1:13" x14ac:dyDescent="0.25">
      <c r="D195" s="36"/>
      <c r="E195" s="32" t="s">
        <v>0</v>
      </c>
      <c r="F195" s="6">
        <f t="shared" ref="F195:K195" si="40">F51+F57</f>
        <v>150000</v>
      </c>
      <c r="G195" s="6">
        <f t="shared" si="40"/>
        <v>0</v>
      </c>
      <c r="H195" s="6">
        <f t="shared" si="40"/>
        <v>0</v>
      </c>
      <c r="I195" s="6">
        <f t="shared" si="40"/>
        <v>0</v>
      </c>
      <c r="J195" s="6">
        <f t="shared" si="40"/>
        <v>0</v>
      </c>
      <c r="K195" s="6">
        <f t="shared" si="40"/>
        <v>0</v>
      </c>
      <c r="L195" s="5"/>
    </row>
    <row r="196" spans="1:13" s="10" customFormat="1" x14ac:dyDescent="0.25">
      <c r="A196" s="4"/>
      <c r="D196" s="35"/>
      <c r="E196" s="34" t="s">
        <v>3</v>
      </c>
      <c r="F196" s="13">
        <f t="shared" ref="F196:K196" si="41">F58+F59+F60</f>
        <v>790542</v>
      </c>
      <c r="G196" s="13">
        <f t="shared" si="41"/>
        <v>448708</v>
      </c>
      <c r="H196" s="13">
        <f t="shared" si="41"/>
        <v>0</v>
      </c>
      <c r="I196" s="13">
        <f t="shared" si="41"/>
        <v>0</v>
      </c>
      <c r="J196" s="13">
        <f t="shared" si="41"/>
        <v>0</v>
      </c>
      <c r="K196" s="13">
        <f t="shared" si="41"/>
        <v>0</v>
      </c>
      <c r="L196" s="12"/>
      <c r="M196" s="11"/>
    </row>
    <row r="197" spans="1:13" x14ac:dyDescent="0.25">
      <c r="D197" s="36"/>
      <c r="E197" s="33" t="s">
        <v>1</v>
      </c>
      <c r="F197" s="8">
        <f t="shared" ref="F197:K197" si="42">F58+F62</f>
        <v>630566</v>
      </c>
      <c r="G197" s="8">
        <f t="shared" si="42"/>
        <v>448708</v>
      </c>
      <c r="H197" s="8">
        <f t="shared" si="42"/>
        <v>0</v>
      </c>
      <c r="I197" s="8">
        <f t="shared" si="42"/>
        <v>0</v>
      </c>
      <c r="J197" s="8">
        <f t="shared" si="42"/>
        <v>0</v>
      </c>
      <c r="K197" s="8">
        <f t="shared" si="42"/>
        <v>0</v>
      </c>
      <c r="L197" s="5"/>
    </row>
    <row r="198" spans="1:13" x14ac:dyDescent="0.25">
      <c r="D198" s="36"/>
      <c r="E198" s="32" t="s">
        <v>0</v>
      </c>
      <c r="F198" s="6">
        <f t="shared" ref="F198:K198" si="43">F59+F63</f>
        <v>159976</v>
      </c>
      <c r="G198" s="6">
        <f t="shared" si="43"/>
        <v>0</v>
      </c>
      <c r="H198" s="6">
        <f t="shared" si="43"/>
        <v>0</v>
      </c>
      <c r="I198" s="6">
        <f t="shared" si="43"/>
        <v>0</v>
      </c>
      <c r="J198" s="6">
        <f t="shared" si="43"/>
        <v>0</v>
      </c>
      <c r="K198" s="6">
        <f t="shared" si="43"/>
        <v>0</v>
      </c>
      <c r="L198" s="5"/>
    </row>
    <row r="199" spans="1:13" s="10" customFormat="1" x14ac:dyDescent="0.25">
      <c r="A199" s="4"/>
      <c r="D199" s="35"/>
      <c r="E199" s="34" t="s">
        <v>11</v>
      </c>
      <c r="F199" s="13">
        <f>F42+F43</f>
        <v>295900</v>
      </c>
      <c r="G199" s="13">
        <f t="shared" ref="G199:K199" si="44">G42+G43</f>
        <v>41393</v>
      </c>
      <c r="H199" s="13">
        <f t="shared" si="44"/>
        <v>0</v>
      </c>
      <c r="I199" s="13">
        <f t="shared" si="44"/>
        <v>0</v>
      </c>
      <c r="J199" s="13">
        <f t="shared" si="44"/>
        <v>0</v>
      </c>
      <c r="K199" s="13">
        <f t="shared" si="44"/>
        <v>0</v>
      </c>
      <c r="L199" s="12"/>
      <c r="M199" s="11"/>
    </row>
    <row r="200" spans="1:13" x14ac:dyDescent="0.25">
      <c r="D200" s="36"/>
      <c r="E200" s="33" t="s">
        <v>1</v>
      </c>
      <c r="F200" s="8">
        <f>F42</f>
        <v>295900</v>
      </c>
      <c r="G200" s="8">
        <f t="shared" ref="G200:K200" si="45">G42</f>
        <v>41393</v>
      </c>
      <c r="H200" s="8">
        <f t="shared" si="45"/>
        <v>0</v>
      </c>
      <c r="I200" s="8">
        <f t="shared" si="45"/>
        <v>0</v>
      </c>
      <c r="J200" s="8">
        <f t="shared" si="45"/>
        <v>0</v>
      </c>
      <c r="K200" s="8">
        <f t="shared" si="45"/>
        <v>0</v>
      </c>
      <c r="L200" s="5"/>
    </row>
    <row r="201" spans="1:13" x14ac:dyDescent="0.25">
      <c r="D201" s="36"/>
      <c r="E201" s="32" t="s">
        <v>0</v>
      </c>
      <c r="F201" s="6">
        <f t="shared" ref="F201:K201" si="46">F43</f>
        <v>0</v>
      </c>
      <c r="G201" s="6">
        <f t="shared" si="46"/>
        <v>0</v>
      </c>
      <c r="H201" s="6">
        <f t="shared" si="46"/>
        <v>0</v>
      </c>
      <c r="I201" s="6">
        <f t="shared" si="46"/>
        <v>0</v>
      </c>
      <c r="J201" s="6">
        <f t="shared" si="46"/>
        <v>0</v>
      </c>
      <c r="K201" s="6">
        <f t="shared" si="46"/>
        <v>0</v>
      </c>
      <c r="L201" s="5"/>
    </row>
    <row r="202" spans="1:13" x14ac:dyDescent="0.25">
      <c r="D202" s="36"/>
      <c r="E202" s="34" t="s">
        <v>2</v>
      </c>
      <c r="F202" s="29">
        <f>F64</f>
        <v>1600000</v>
      </c>
      <c r="G202" s="29">
        <f t="shared" ref="G202:K202" si="47">G64</f>
        <v>9348</v>
      </c>
      <c r="H202" s="29">
        <f t="shared" si="47"/>
        <v>1590652</v>
      </c>
      <c r="I202" s="29">
        <f t="shared" si="47"/>
        <v>0</v>
      </c>
      <c r="J202" s="29">
        <f t="shared" si="47"/>
        <v>0</v>
      </c>
      <c r="K202" s="13">
        <f t="shared" si="47"/>
        <v>0</v>
      </c>
      <c r="L202" s="5"/>
    </row>
    <row r="203" spans="1:13" x14ac:dyDescent="0.25">
      <c r="D203" s="36"/>
      <c r="E203" s="33" t="s">
        <v>1</v>
      </c>
      <c r="F203" s="26">
        <f>F66</f>
        <v>0</v>
      </c>
      <c r="G203" s="26">
        <f t="shared" ref="G203:K203" si="48">G66</f>
        <v>0</v>
      </c>
      <c r="H203" s="26">
        <f t="shared" si="48"/>
        <v>0</v>
      </c>
      <c r="I203" s="26">
        <f t="shared" si="48"/>
        <v>0</v>
      </c>
      <c r="J203" s="26">
        <f t="shared" si="48"/>
        <v>0</v>
      </c>
      <c r="K203" s="8">
        <f t="shared" si="48"/>
        <v>0</v>
      </c>
      <c r="L203" s="5"/>
    </row>
    <row r="204" spans="1:13" x14ac:dyDescent="0.25">
      <c r="D204" s="36"/>
      <c r="E204" s="32" t="s">
        <v>0</v>
      </c>
      <c r="F204" s="23">
        <f>F67</f>
        <v>1600000</v>
      </c>
      <c r="G204" s="23">
        <f t="shared" ref="G204:K204" si="49">G67</f>
        <v>9348</v>
      </c>
      <c r="H204" s="23">
        <f t="shared" si="49"/>
        <v>1590652</v>
      </c>
      <c r="I204" s="23">
        <f t="shared" si="49"/>
        <v>0</v>
      </c>
      <c r="J204" s="23">
        <f t="shared" si="49"/>
        <v>0</v>
      </c>
      <c r="K204" s="6">
        <f t="shared" si="49"/>
        <v>0</v>
      </c>
      <c r="L204" s="5"/>
    </row>
    <row r="205" spans="1:13" s="10" customFormat="1" x14ac:dyDescent="0.25">
      <c r="A205" s="4"/>
      <c r="D205" s="35"/>
      <c r="E205" s="34" t="s">
        <v>10</v>
      </c>
      <c r="F205" s="29">
        <f t="shared" ref="F205:K205" si="50">F68+F72+F76+F80+F84+F88+F92</f>
        <v>4783532</v>
      </c>
      <c r="G205" s="29">
        <f t="shared" si="50"/>
        <v>1422538</v>
      </c>
      <c r="H205" s="29">
        <f t="shared" si="50"/>
        <v>1625219</v>
      </c>
      <c r="I205" s="29">
        <f t="shared" si="50"/>
        <v>81810</v>
      </c>
      <c r="J205" s="29">
        <f t="shared" si="50"/>
        <v>0</v>
      </c>
      <c r="K205" s="13">
        <f t="shared" si="50"/>
        <v>0</v>
      </c>
      <c r="L205" s="12"/>
      <c r="M205" s="11"/>
    </row>
    <row r="206" spans="1:13" x14ac:dyDescent="0.25">
      <c r="E206" s="33" t="s">
        <v>1</v>
      </c>
      <c r="F206" s="26">
        <f t="shared" ref="F206:K206" si="51">F70+F78+F82</f>
        <v>3220825</v>
      </c>
      <c r="G206" s="26">
        <f t="shared" si="51"/>
        <v>708040</v>
      </c>
      <c r="H206" s="26">
        <f t="shared" si="51"/>
        <v>821010</v>
      </c>
      <c r="I206" s="26">
        <f t="shared" si="51"/>
        <v>37810</v>
      </c>
      <c r="J206" s="26">
        <f t="shared" si="51"/>
        <v>0</v>
      </c>
      <c r="K206" s="8">
        <f t="shared" si="51"/>
        <v>0</v>
      </c>
      <c r="L206" s="5"/>
    </row>
    <row r="207" spans="1:13" ht="17.25" thickBot="1" x14ac:dyDescent="0.3">
      <c r="E207" s="33" t="s">
        <v>0</v>
      </c>
      <c r="F207" s="26">
        <f t="shared" ref="F207:K207" si="52">F71+F79+F83</f>
        <v>0</v>
      </c>
      <c r="G207" s="26">
        <f t="shared" si="52"/>
        <v>0</v>
      </c>
      <c r="H207" s="26">
        <f t="shared" si="52"/>
        <v>0</v>
      </c>
      <c r="I207" s="26">
        <f t="shared" si="52"/>
        <v>0</v>
      </c>
      <c r="J207" s="26">
        <f t="shared" si="52"/>
        <v>0</v>
      </c>
      <c r="K207" s="8">
        <f t="shared" si="52"/>
        <v>0</v>
      </c>
      <c r="L207" s="5"/>
    </row>
    <row r="208" spans="1:13" x14ac:dyDescent="0.25">
      <c r="E208" s="481" t="s">
        <v>9</v>
      </c>
      <c r="F208" s="241" t="s">
        <v>8</v>
      </c>
      <c r="G208" s="241">
        <v>2012</v>
      </c>
      <c r="H208" s="241">
        <v>2013</v>
      </c>
      <c r="I208" s="241">
        <v>2014</v>
      </c>
      <c r="J208" s="241">
        <v>2015</v>
      </c>
      <c r="K208" s="242">
        <v>2016</v>
      </c>
      <c r="L208" s="5"/>
    </row>
    <row r="209" spans="1:13" x14ac:dyDescent="0.25">
      <c r="E209" s="482"/>
      <c r="F209" s="31">
        <f t="shared" ref="F209:K209" si="53">F212+F215+F218+F221+F224+F227</f>
        <v>44021894</v>
      </c>
      <c r="G209" s="31">
        <f t="shared" si="53"/>
        <v>2999284</v>
      </c>
      <c r="H209" s="31">
        <f t="shared" si="53"/>
        <v>8918126</v>
      </c>
      <c r="I209" s="31">
        <f t="shared" si="53"/>
        <v>22083109</v>
      </c>
      <c r="J209" s="31">
        <f t="shared" si="53"/>
        <v>2870900</v>
      </c>
      <c r="K209" s="238">
        <f t="shared" si="53"/>
        <v>923100</v>
      </c>
      <c r="L209" s="5"/>
    </row>
    <row r="210" spans="1:13" x14ac:dyDescent="0.25">
      <c r="E210" s="482"/>
      <c r="F210" s="31">
        <f t="shared" ref="F210:K210" si="54">F213+F216+F219+F222+F225+F228</f>
        <v>4503164</v>
      </c>
      <c r="G210" s="31">
        <f t="shared" si="54"/>
        <v>641964</v>
      </c>
      <c r="H210" s="31">
        <f t="shared" si="54"/>
        <v>871700</v>
      </c>
      <c r="I210" s="31">
        <f t="shared" si="54"/>
        <v>710900</v>
      </c>
      <c r="J210" s="31">
        <f t="shared" si="54"/>
        <v>870900</v>
      </c>
      <c r="K210" s="238">
        <f t="shared" si="54"/>
        <v>923100</v>
      </c>
      <c r="L210" s="5"/>
    </row>
    <row r="211" spans="1:13" ht="17.25" thickBot="1" x14ac:dyDescent="0.3">
      <c r="E211" s="483"/>
      <c r="F211" s="239">
        <f t="shared" ref="F211:K211" si="55">F214+F217+F220+F223+F226+F229</f>
        <v>39518730</v>
      </c>
      <c r="G211" s="239">
        <f t="shared" si="55"/>
        <v>2357320</v>
      </c>
      <c r="H211" s="239">
        <f t="shared" si="55"/>
        <v>8046426</v>
      </c>
      <c r="I211" s="239">
        <f t="shared" si="55"/>
        <v>21372209</v>
      </c>
      <c r="J211" s="239">
        <f t="shared" si="55"/>
        <v>2000000</v>
      </c>
      <c r="K211" s="240">
        <f t="shared" si="55"/>
        <v>0</v>
      </c>
      <c r="L211" s="5"/>
    </row>
    <row r="212" spans="1:13" s="10" customFormat="1" x14ac:dyDescent="0.25">
      <c r="A212" s="4"/>
      <c r="E212" s="237" t="s">
        <v>7</v>
      </c>
      <c r="F212" s="21">
        <f t="shared" ref="F212:K212" si="56">F99</f>
        <v>1149000</v>
      </c>
      <c r="G212" s="21">
        <f t="shared" si="56"/>
        <v>183000</v>
      </c>
      <c r="H212" s="21">
        <f t="shared" si="56"/>
        <v>188000</v>
      </c>
      <c r="I212" s="21">
        <f t="shared" si="56"/>
        <v>194000</v>
      </c>
      <c r="J212" s="21">
        <f t="shared" si="56"/>
        <v>200000</v>
      </c>
      <c r="K212" s="21">
        <f t="shared" si="56"/>
        <v>206000</v>
      </c>
      <c r="L212" s="12"/>
      <c r="M212" s="11"/>
    </row>
    <row r="213" spans="1:13" x14ac:dyDescent="0.25">
      <c r="E213" s="9" t="s">
        <v>1</v>
      </c>
      <c r="F213" s="8">
        <f t="shared" ref="F213:K213" si="57">F100</f>
        <v>1149000</v>
      </c>
      <c r="G213" s="8">
        <f t="shared" si="57"/>
        <v>183000</v>
      </c>
      <c r="H213" s="8">
        <f t="shared" si="57"/>
        <v>188000</v>
      </c>
      <c r="I213" s="8">
        <f t="shared" si="57"/>
        <v>194000</v>
      </c>
      <c r="J213" s="8">
        <f t="shared" si="57"/>
        <v>200000</v>
      </c>
      <c r="K213" s="8">
        <f t="shared" si="57"/>
        <v>206000</v>
      </c>
      <c r="L213" s="5"/>
    </row>
    <row r="214" spans="1:13" x14ac:dyDescent="0.25">
      <c r="E214" s="7" t="s">
        <v>0</v>
      </c>
      <c r="F214" s="6">
        <f t="shared" ref="F214:K214" si="58">F101</f>
        <v>0</v>
      </c>
      <c r="G214" s="6">
        <f t="shared" si="58"/>
        <v>0</v>
      </c>
      <c r="H214" s="6">
        <f t="shared" si="58"/>
        <v>0</v>
      </c>
      <c r="I214" s="6">
        <f t="shared" si="58"/>
        <v>0</v>
      </c>
      <c r="J214" s="6">
        <f t="shared" si="58"/>
        <v>0</v>
      </c>
      <c r="K214" s="6">
        <f t="shared" si="58"/>
        <v>0</v>
      </c>
      <c r="L214" s="5"/>
    </row>
    <row r="215" spans="1:13" s="10" customFormat="1" x14ac:dyDescent="0.25">
      <c r="A215" s="4"/>
      <c r="E215" s="14" t="s">
        <v>6</v>
      </c>
      <c r="F215" s="13">
        <f t="shared" ref="F215:K215" si="59">F102+F106+F110+F114+F118</f>
        <v>32917396</v>
      </c>
      <c r="G215" s="13">
        <f t="shared" si="59"/>
        <v>369903</v>
      </c>
      <c r="H215" s="13">
        <f t="shared" si="59"/>
        <v>4300000</v>
      </c>
      <c r="I215" s="13">
        <f t="shared" si="59"/>
        <v>20602209</v>
      </c>
      <c r="J215" s="13">
        <f t="shared" si="59"/>
        <v>2000000</v>
      </c>
      <c r="K215" s="13">
        <f t="shared" si="59"/>
        <v>0</v>
      </c>
      <c r="L215" s="12"/>
      <c r="M215" s="11"/>
    </row>
    <row r="216" spans="1:13" x14ac:dyDescent="0.25">
      <c r="E216" s="9" t="s">
        <v>1</v>
      </c>
      <c r="F216" s="8">
        <f t="shared" ref="F216:K216" si="60">F104+F108+F112+F116+F120</f>
        <v>0</v>
      </c>
      <c r="G216" s="8">
        <f t="shared" si="60"/>
        <v>0</v>
      </c>
      <c r="H216" s="8">
        <f t="shared" si="60"/>
        <v>0</v>
      </c>
      <c r="I216" s="8">
        <f t="shared" si="60"/>
        <v>0</v>
      </c>
      <c r="J216" s="8">
        <f t="shared" si="60"/>
        <v>0</v>
      </c>
      <c r="K216" s="8">
        <f t="shared" si="60"/>
        <v>0</v>
      </c>
      <c r="L216" s="5"/>
    </row>
    <row r="217" spans="1:13" x14ac:dyDescent="0.25">
      <c r="E217" s="7" t="s">
        <v>0</v>
      </c>
      <c r="F217" s="8">
        <f t="shared" ref="F217:K217" si="61">F105+F109+F113+F117+F121</f>
        <v>32917396</v>
      </c>
      <c r="G217" s="8">
        <f t="shared" si="61"/>
        <v>369903</v>
      </c>
      <c r="H217" s="8">
        <f t="shared" si="61"/>
        <v>4300000</v>
      </c>
      <c r="I217" s="8">
        <f t="shared" si="61"/>
        <v>20602209</v>
      </c>
      <c r="J217" s="8">
        <f t="shared" si="61"/>
        <v>2000000</v>
      </c>
      <c r="K217" s="8">
        <f t="shared" si="61"/>
        <v>0</v>
      </c>
      <c r="L217" s="5"/>
    </row>
    <row r="218" spans="1:13" s="10" customFormat="1" x14ac:dyDescent="0.25">
      <c r="A218" s="4"/>
      <c r="E218" s="30" t="s">
        <v>5</v>
      </c>
      <c r="F218" s="29">
        <f t="shared" ref="F218:K218" si="62">F122+F125+F128+F131+F134</f>
        <v>3354164</v>
      </c>
      <c r="G218" s="13">
        <f t="shared" si="62"/>
        <v>458964</v>
      </c>
      <c r="H218" s="13">
        <f t="shared" si="62"/>
        <v>683700</v>
      </c>
      <c r="I218" s="28">
        <f t="shared" si="62"/>
        <v>516900</v>
      </c>
      <c r="J218" s="13">
        <f t="shared" si="62"/>
        <v>670900</v>
      </c>
      <c r="K218" s="13">
        <f t="shared" si="62"/>
        <v>717100</v>
      </c>
      <c r="L218" s="12"/>
      <c r="M218" s="11"/>
    </row>
    <row r="219" spans="1:13" x14ac:dyDescent="0.25">
      <c r="E219" s="27" t="s">
        <v>1</v>
      </c>
      <c r="F219" s="26">
        <f t="shared" ref="F219:K219" si="63">F123+F126+F129+F132+F135</f>
        <v>3354164</v>
      </c>
      <c r="G219" s="8">
        <f t="shared" si="63"/>
        <v>458964</v>
      </c>
      <c r="H219" s="8">
        <f t="shared" si="63"/>
        <v>683700</v>
      </c>
      <c r="I219" s="25">
        <f t="shared" si="63"/>
        <v>516900</v>
      </c>
      <c r="J219" s="8">
        <f t="shared" si="63"/>
        <v>670900</v>
      </c>
      <c r="K219" s="8">
        <f t="shared" si="63"/>
        <v>717100</v>
      </c>
      <c r="L219" s="5"/>
    </row>
    <row r="220" spans="1:13" x14ac:dyDescent="0.25">
      <c r="E220" s="24" t="s">
        <v>0</v>
      </c>
      <c r="F220" s="23">
        <f t="shared" ref="F220:K220" si="64">F124+F127+F130+F133+F136</f>
        <v>0</v>
      </c>
      <c r="G220" s="6">
        <f t="shared" si="64"/>
        <v>0</v>
      </c>
      <c r="H220" s="6">
        <f t="shared" si="64"/>
        <v>0</v>
      </c>
      <c r="I220" s="22">
        <f t="shared" si="64"/>
        <v>0</v>
      </c>
      <c r="J220" s="6">
        <f t="shared" si="64"/>
        <v>0</v>
      </c>
      <c r="K220" s="6">
        <f t="shared" si="64"/>
        <v>0</v>
      </c>
      <c r="L220" s="5"/>
    </row>
    <row r="221" spans="1:13" s="10" customFormat="1" x14ac:dyDescent="0.25">
      <c r="A221" s="4"/>
      <c r="E221" s="14" t="s">
        <v>4</v>
      </c>
      <c r="F221" s="21">
        <f t="shared" ref="F221:K221" si="65">F137</f>
        <v>880000</v>
      </c>
      <c r="G221" s="21">
        <f t="shared" si="65"/>
        <v>110000</v>
      </c>
      <c r="H221" s="21">
        <f t="shared" si="65"/>
        <v>0</v>
      </c>
      <c r="I221" s="21">
        <f t="shared" si="65"/>
        <v>770000</v>
      </c>
      <c r="J221" s="21">
        <f t="shared" si="65"/>
        <v>0</v>
      </c>
      <c r="K221" s="21">
        <f t="shared" si="65"/>
        <v>0</v>
      </c>
      <c r="L221" s="12"/>
      <c r="M221" s="11"/>
    </row>
    <row r="222" spans="1:13" x14ac:dyDescent="0.25">
      <c r="E222" s="9" t="s">
        <v>1</v>
      </c>
      <c r="F222" s="8">
        <f t="shared" ref="F222:K222" si="66">F139</f>
        <v>0</v>
      </c>
      <c r="G222" s="8">
        <f t="shared" si="66"/>
        <v>0</v>
      </c>
      <c r="H222" s="8">
        <f t="shared" si="66"/>
        <v>0</v>
      </c>
      <c r="I222" s="8">
        <f t="shared" si="66"/>
        <v>0</v>
      </c>
      <c r="J222" s="8">
        <f t="shared" si="66"/>
        <v>0</v>
      </c>
      <c r="K222" s="8">
        <f t="shared" si="66"/>
        <v>0</v>
      </c>
      <c r="L222" s="5"/>
    </row>
    <row r="223" spans="1:13" x14ac:dyDescent="0.25">
      <c r="E223" s="7" t="s">
        <v>0</v>
      </c>
      <c r="F223" s="6">
        <f t="shared" ref="F223:K223" si="67">F140</f>
        <v>880000</v>
      </c>
      <c r="G223" s="6">
        <f t="shared" si="67"/>
        <v>110000</v>
      </c>
      <c r="H223" s="6">
        <f t="shared" si="67"/>
        <v>0</v>
      </c>
      <c r="I223" s="6">
        <f t="shared" si="67"/>
        <v>770000</v>
      </c>
      <c r="J223" s="6">
        <f t="shared" si="67"/>
        <v>0</v>
      </c>
      <c r="K223" s="6">
        <f t="shared" si="67"/>
        <v>0</v>
      </c>
      <c r="L223" s="5"/>
    </row>
    <row r="224" spans="1:13" s="10" customFormat="1" x14ac:dyDescent="0.25">
      <c r="A224" s="4"/>
      <c r="E224" s="20" t="s">
        <v>3</v>
      </c>
      <c r="F224" s="19">
        <f t="shared" ref="F224:K224" si="68">F141+F145</f>
        <v>3618527</v>
      </c>
      <c r="G224" s="19">
        <f t="shared" si="68"/>
        <v>1721610</v>
      </c>
      <c r="H224" s="19">
        <f t="shared" si="68"/>
        <v>1799426</v>
      </c>
      <c r="I224" s="19">
        <f t="shared" si="68"/>
        <v>0</v>
      </c>
      <c r="J224" s="19">
        <f t="shared" si="68"/>
        <v>0</v>
      </c>
      <c r="K224" s="19">
        <f t="shared" si="68"/>
        <v>0</v>
      </c>
      <c r="L224" s="12"/>
      <c r="M224" s="11"/>
    </row>
    <row r="225" spans="1:13" x14ac:dyDescent="0.25">
      <c r="E225" s="18" t="s">
        <v>1</v>
      </c>
      <c r="F225" s="17">
        <f t="shared" ref="F225:K225" si="69">F143+F147</f>
        <v>0</v>
      </c>
      <c r="G225" s="17">
        <f t="shared" si="69"/>
        <v>0</v>
      </c>
      <c r="H225" s="17">
        <f t="shared" si="69"/>
        <v>0</v>
      </c>
      <c r="I225" s="17">
        <f t="shared" si="69"/>
        <v>0</v>
      </c>
      <c r="J225" s="17">
        <f t="shared" si="69"/>
        <v>0</v>
      </c>
      <c r="K225" s="17">
        <f t="shared" si="69"/>
        <v>0</v>
      </c>
      <c r="L225" s="5"/>
    </row>
    <row r="226" spans="1:13" x14ac:dyDescent="0.25">
      <c r="E226" s="16" t="s">
        <v>0</v>
      </c>
      <c r="F226" s="15">
        <f t="shared" ref="F226:K226" si="70">F144+F148</f>
        <v>3618527</v>
      </c>
      <c r="G226" s="15">
        <f t="shared" si="70"/>
        <v>1721610</v>
      </c>
      <c r="H226" s="15">
        <f t="shared" si="70"/>
        <v>1799426</v>
      </c>
      <c r="I226" s="15">
        <f t="shared" si="70"/>
        <v>0</v>
      </c>
      <c r="J226" s="15">
        <f t="shared" si="70"/>
        <v>0</v>
      </c>
      <c r="K226" s="15">
        <f t="shared" si="70"/>
        <v>0</v>
      </c>
      <c r="L226" s="5"/>
    </row>
    <row r="227" spans="1:13" s="10" customFormat="1" x14ac:dyDescent="0.25">
      <c r="A227" s="4"/>
      <c r="E227" s="14" t="s">
        <v>2</v>
      </c>
      <c r="F227" s="13">
        <f t="shared" ref="F227:K227" si="71">F149</f>
        <v>2102807</v>
      </c>
      <c r="G227" s="13">
        <f t="shared" si="71"/>
        <v>155807</v>
      </c>
      <c r="H227" s="13">
        <f t="shared" si="71"/>
        <v>1947000</v>
      </c>
      <c r="I227" s="13">
        <f t="shared" si="71"/>
        <v>0</v>
      </c>
      <c r="J227" s="13">
        <f t="shared" si="71"/>
        <v>0</v>
      </c>
      <c r="K227" s="13">
        <f t="shared" si="71"/>
        <v>0</v>
      </c>
      <c r="L227" s="12"/>
      <c r="M227" s="11"/>
    </row>
    <row r="228" spans="1:13" x14ac:dyDescent="0.25">
      <c r="E228" s="9" t="s">
        <v>1</v>
      </c>
      <c r="F228" s="8">
        <f t="shared" ref="F228:K228" si="72">F151</f>
        <v>0</v>
      </c>
      <c r="G228" s="8">
        <f t="shared" si="72"/>
        <v>0</v>
      </c>
      <c r="H228" s="8">
        <f t="shared" si="72"/>
        <v>0</v>
      </c>
      <c r="I228" s="8">
        <f t="shared" si="72"/>
        <v>0</v>
      </c>
      <c r="J228" s="8">
        <f t="shared" si="72"/>
        <v>0</v>
      </c>
      <c r="K228" s="8">
        <f t="shared" si="72"/>
        <v>0</v>
      </c>
      <c r="L228" s="5"/>
    </row>
    <row r="229" spans="1:13" x14ac:dyDescent="0.25">
      <c r="E229" s="7" t="s">
        <v>0</v>
      </c>
      <c r="F229" s="6">
        <f t="shared" ref="F229:K229" si="73">F152</f>
        <v>2102807</v>
      </c>
      <c r="G229" s="6">
        <f t="shared" si="73"/>
        <v>155807</v>
      </c>
      <c r="H229" s="6">
        <f t="shared" si="73"/>
        <v>1947000</v>
      </c>
      <c r="I229" s="6">
        <f t="shared" si="73"/>
        <v>0</v>
      </c>
      <c r="J229" s="6">
        <f t="shared" si="73"/>
        <v>0</v>
      </c>
      <c r="K229" s="6">
        <f t="shared" si="73"/>
        <v>0</v>
      </c>
      <c r="L229" s="5"/>
    </row>
    <row r="230" spans="1:13" x14ac:dyDescent="0.25">
      <c r="L230" s="5"/>
    </row>
    <row r="231" spans="1:13" x14ac:dyDescent="0.25">
      <c r="L231" s="5"/>
    </row>
    <row r="232" spans="1:13" x14ac:dyDescent="0.25">
      <c r="L232" s="5"/>
    </row>
    <row r="233" spans="1:13" x14ac:dyDescent="0.25">
      <c r="L233" s="5"/>
    </row>
    <row r="234" spans="1:13" x14ac:dyDescent="0.25">
      <c r="L234" s="5"/>
    </row>
    <row r="235" spans="1:13" x14ac:dyDescent="0.25">
      <c r="L235" s="5"/>
    </row>
    <row r="236" spans="1:13" x14ac:dyDescent="0.25">
      <c r="L236" s="5"/>
    </row>
    <row r="237" spans="1:13" x14ac:dyDescent="0.25">
      <c r="L237" s="5"/>
    </row>
    <row r="238" spans="1:13" x14ac:dyDescent="0.25">
      <c r="L238" s="5"/>
    </row>
    <row r="239" spans="1:13" x14ac:dyDescent="0.25">
      <c r="L239" s="5"/>
    </row>
    <row r="240" spans="1:13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:13" x14ac:dyDescent="0.25">
      <c r="L273" s="5"/>
    </row>
    <row r="281" spans="1:13" x14ac:dyDescent="0.25">
      <c r="A281" s="1"/>
      <c r="L281" s="1"/>
      <c r="M281" s="43"/>
    </row>
    <row r="282" spans="1:13" x14ac:dyDescent="0.25">
      <c r="A282" s="1"/>
      <c r="L282" s="1"/>
      <c r="M282" s="43"/>
    </row>
    <row r="283" spans="1:13" x14ac:dyDescent="0.25">
      <c r="A283" s="1"/>
      <c r="L283" s="1"/>
      <c r="M283" s="43"/>
    </row>
    <row r="284" spans="1:13" x14ac:dyDescent="0.25">
      <c r="A284" s="1"/>
      <c r="L284" s="1"/>
      <c r="M284" s="43"/>
    </row>
    <row r="285" spans="1:13" x14ac:dyDescent="0.25">
      <c r="A285" s="1"/>
      <c r="L285" s="1"/>
      <c r="M285" s="43"/>
    </row>
    <row r="286" spans="1:13" x14ac:dyDescent="0.25">
      <c r="A286" s="1"/>
      <c r="L286" s="1"/>
      <c r="M286" s="43"/>
    </row>
    <row r="287" spans="1:13" x14ac:dyDescent="0.25">
      <c r="A287" s="1"/>
      <c r="L287" s="1"/>
      <c r="M287" s="43"/>
    </row>
    <row r="288" spans="1:13" x14ac:dyDescent="0.25">
      <c r="A288" s="1"/>
      <c r="L288" s="1"/>
      <c r="M288" s="43"/>
    </row>
    <row r="289" spans="1:13" x14ac:dyDescent="0.25">
      <c r="A289" s="1"/>
      <c r="L289" s="1"/>
      <c r="M289" s="43"/>
    </row>
    <row r="290" spans="1:13" x14ac:dyDescent="0.25">
      <c r="A290" s="1"/>
      <c r="L290" s="1"/>
      <c r="M290" s="43"/>
    </row>
    <row r="291" spans="1:13" x14ac:dyDescent="0.25">
      <c r="A291" s="1"/>
      <c r="L291" s="1"/>
      <c r="M291" s="43"/>
    </row>
    <row r="292" spans="1:13" x14ac:dyDescent="0.25">
      <c r="A292" s="1"/>
      <c r="L292" s="1"/>
      <c r="M292" s="43"/>
    </row>
    <row r="293" spans="1:13" x14ac:dyDescent="0.25">
      <c r="A293" s="1"/>
      <c r="L293" s="1"/>
      <c r="M293" s="43"/>
    </row>
    <row r="294" spans="1:13" x14ac:dyDescent="0.25">
      <c r="A294" s="1"/>
      <c r="L294" s="1"/>
      <c r="M294" s="43"/>
    </row>
    <row r="295" spans="1:13" x14ac:dyDescent="0.25">
      <c r="A295" s="1"/>
      <c r="L295" s="1"/>
      <c r="M295" s="43"/>
    </row>
    <row r="296" spans="1:13" x14ac:dyDescent="0.25">
      <c r="A296" s="1"/>
      <c r="L296" s="1"/>
      <c r="M296" s="43"/>
    </row>
    <row r="297" spans="1:13" x14ac:dyDescent="0.25">
      <c r="A297" s="1"/>
      <c r="L297" s="1"/>
      <c r="M297" s="43"/>
    </row>
    <row r="298" spans="1:13" x14ac:dyDescent="0.25">
      <c r="A298" s="1"/>
      <c r="L298" s="1"/>
      <c r="M298" s="43"/>
    </row>
    <row r="299" spans="1:13" x14ac:dyDescent="0.25">
      <c r="A299" s="1"/>
      <c r="L299" s="1"/>
      <c r="M299" s="43"/>
    </row>
    <row r="300" spans="1:13" x14ac:dyDescent="0.25">
      <c r="A300" s="1"/>
      <c r="L300" s="1"/>
      <c r="M300" s="43"/>
    </row>
    <row r="301" spans="1:13" x14ac:dyDescent="0.25">
      <c r="A301" s="1"/>
      <c r="L301" s="1"/>
      <c r="M301" s="43"/>
    </row>
    <row r="302" spans="1:13" x14ac:dyDescent="0.25">
      <c r="A302" s="1"/>
      <c r="L302" s="1"/>
      <c r="M302" s="43"/>
    </row>
    <row r="303" spans="1:13" x14ac:dyDescent="0.25">
      <c r="A303" s="1"/>
      <c r="L303" s="1"/>
      <c r="M303" s="43"/>
    </row>
    <row r="304" spans="1:13" x14ac:dyDescent="0.25">
      <c r="A304" s="1"/>
      <c r="L304" s="1"/>
      <c r="M304" s="43"/>
    </row>
    <row r="305" spans="1:13" x14ac:dyDescent="0.25">
      <c r="A305" s="1"/>
      <c r="L305" s="1"/>
      <c r="M305" s="43"/>
    </row>
    <row r="306" spans="1:13" x14ac:dyDescent="0.25">
      <c r="A306" s="1"/>
      <c r="L306" s="1"/>
      <c r="M306" s="43"/>
    </row>
    <row r="307" spans="1:13" x14ac:dyDescent="0.25">
      <c r="A307" s="1"/>
      <c r="L307" s="1"/>
      <c r="M307" s="43"/>
    </row>
    <row r="308" spans="1:13" x14ac:dyDescent="0.25">
      <c r="A308" s="1"/>
      <c r="L308" s="1"/>
      <c r="M308" s="43"/>
    </row>
    <row r="309" spans="1:13" x14ac:dyDescent="0.25">
      <c r="A309" s="1"/>
      <c r="L309" s="1"/>
      <c r="M309" s="43"/>
    </row>
    <row r="310" spans="1:13" x14ac:dyDescent="0.25">
      <c r="A310" s="1"/>
      <c r="L310" s="1"/>
      <c r="M310" s="43"/>
    </row>
    <row r="311" spans="1:13" x14ac:dyDescent="0.25">
      <c r="A311" s="1"/>
      <c r="L311" s="1"/>
      <c r="M311" s="43"/>
    </row>
    <row r="312" spans="1:13" x14ac:dyDescent="0.25">
      <c r="A312" s="1"/>
      <c r="L312" s="1"/>
      <c r="M312" s="43"/>
    </row>
    <row r="313" spans="1:13" x14ac:dyDescent="0.25">
      <c r="A313" s="1"/>
      <c r="L313" s="1"/>
      <c r="M313" s="43"/>
    </row>
    <row r="314" spans="1:13" x14ac:dyDescent="0.25">
      <c r="A314" s="1"/>
      <c r="L314" s="1"/>
      <c r="M314" s="43"/>
    </row>
    <row r="315" spans="1:13" x14ac:dyDescent="0.25">
      <c r="A315" s="1"/>
      <c r="L315" s="1"/>
      <c r="M315" s="43"/>
    </row>
    <row r="316" spans="1:13" x14ac:dyDescent="0.25">
      <c r="A316" s="1"/>
      <c r="L316" s="1"/>
      <c r="M316" s="43"/>
    </row>
    <row r="317" spans="1:13" x14ac:dyDescent="0.25">
      <c r="A317" s="1"/>
      <c r="L317" s="1"/>
      <c r="M317" s="43"/>
    </row>
    <row r="318" spans="1:13" x14ac:dyDescent="0.25">
      <c r="A318" s="1"/>
      <c r="L318" s="1"/>
      <c r="M318" s="43"/>
    </row>
    <row r="319" spans="1:13" x14ac:dyDescent="0.25">
      <c r="A319" s="1"/>
      <c r="L319" s="1"/>
      <c r="M319" s="43"/>
    </row>
    <row r="320" spans="1:13" x14ac:dyDescent="0.25">
      <c r="A320" s="1"/>
      <c r="L320" s="1"/>
      <c r="M320" s="43"/>
    </row>
    <row r="321" spans="1:13" x14ac:dyDescent="0.25">
      <c r="A321" s="1"/>
      <c r="L321" s="1"/>
      <c r="M321" s="43"/>
    </row>
    <row r="322" spans="1:13" x14ac:dyDescent="0.25">
      <c r="A322" s="1"/>
      <c r="L322" s="1"/>
      <c r="M322" s="43"/>
    </row>
    <row r="323" spans="1:13" x14ac:dyDescent="0.25">
      <c r="A323" s="1"/>
      <c r="L323" s="1"/>
      <c r="M323" s="43"/>
    </row>
    <row r="324" spans="1:13" x14ac:dyDescent="0.25">
      <c r="A324" s="1"/>
      <c r="L324" s="1"/>
      <c r="M324" s="43"/>
    </row>
    <row r="325" spans="1:13" x14ac:dyDescent="0.25">
      <c r="A325" s="1"/>
      <c r="L325" s="1"/>
      <c r="M325" s="43"/>
    </row>
    <row r="326" spans="1:13" x14ac:dyDescent="0.25">
      <c r="A326" s="1"/>
      <c r="L326" s="1"/>
      <c r="M326" s="43"/>
    </row>
    <row r="327" spans="1:13" x14ac:dyDescent="0.25">
      <c r="A327" s="1"/>
      <c r="L327" s="1"/>
      <c r="M327" s="43"/>
    </row>
    <row r="328" spans="1:13" x14ac:dyDescent="0.25">
      <c r="A328" s="1"/>
      <c r="L328" s="1"/>
      <c r="M328" s="43"/>
    </row>
    <row r="329" spans="1:13" x14ac:dyDescent="0.25">
      <c r="A329" s="1"/>
      <c r="L329" s="1"/>
      <c r="M329" s="43"/>
    </row>
    <row r="330" spans="1:13" x14ac:dyDescent="0.25">
      <c r="A330" s="1"/>
      <c r="L330" s="1"/>
      <c r="M330" s="43"/>
    </row>
    <row r="331" spans="1:13" x14ac:dyDescent="0.25">
      <c r="A331" s="1"/>
      <c r="L331" s="1"/>
      <c r="M331" s="43"/>
    </row>
    <row r="332" spans="1:13" x14ac:dyDescent="0.25">
      <c r="A332" s="1"/>
      <c r="L332" s="1"/>
      <c r="M332" s="43"/>
    </row>
    <row r="333" spans="1:13" x14ac:dyDescent="0.25">
      <c r="A333" s="1"/>
      <c r="L333" s="1"/>
      <c r="M333" s="43"/>
    </row>
    <row r="334" spans="1:13" x14ac:dyDescent="0.25">
      <c r="A334" s="1"/>
      <c r="L334" s="1"/>
      <c r="M334" s="43"/>
    </row>
    <row r="335" spans="1:13" x14ac:dyDescent="0.25">
      <c r="A335" s="1"/>
      <c r="L335" s="1"/>
      <c r="M335" s="43"/>
    </row>
    <row r="336" spans="1:13" x14ac:dyDescent="0.25">
      <c r="A336" s="1"/>
      <c r="L336" s="1"/>
      <c r="M336" s="43"/>
    </row>
    <row r="337" spans="1:13" x14ac:dyDescent="0.25">
      <c r="A337" s="1"/>
      <c r="L337" s="1"/>
      <c r="M337" s="43"/>
    </row>
    <row r="338" spans="1:13" x14ac:dyDescent="0.25">
      <c r="A338" s="1"/>
      <c r="L338" s="1"/>
      <c r="M338" s="43"/>
    </row>
    <row r="339" spans="1:13" x14ac:dyDescent="0.25">
      <c r="A339" s="1"/>
      <c r="L339" s="1"/>
      <c r="M339" s="43"/>
    </row>
    <row r="340" spans="1:13" x14ac:dyDescent="0.25">
      <c r="A340" s="1"/>
      <c r="L340" s="1"/>
      <c r="M340" s="43"/>
    </row>
    <row r="341" spans="1:13" x14ac:dyDescent="0.25">
      <c r="A341" s="1"/>
      <c r="L341" s="1"/>
      <c r="M341" s="43"/>
    </row>
    <row r="342" spans="1:13" x14ac:dyDescent="0.25">
      <c r="A342" s="1"/>
      <c r="L342" s="1"/>
      <c r="M342" s="43"/>
    </row>
    <row r="343" spans="1:13" x14ac:dyDescent="0.25">
      <c r="A343" s="1"/>
      <c r="L343" s="1"/>
      <c r="M343" s="43"/>
    </row>
    <row r="344" spans="1:13" x14ac:dyDescent="0.25">
      <c r="A344" s="1"/>
      <c r="L344" s="1"/>
      <c r="M344" s="43"/>
    </row>
    <row r="345" spans="1:13" x14ac:dyDescent="0.25">
      <c r="A345" s="1"/>
      <c r="L345" s="1"/>
      <c r="M345" s="43"/>
    </row>
    <row r="346" spans="1:13" x14ac:dyDescent="0.25">
      <c r="A346" s="1"/>
      <c r="L346" s="1"/>
      <c r="M346" s="43"/>
    </row>
    <row r="347" spans="1:13" x14ac:dyDescent="0.25">
      <c r="A347" s="1"/>
      <c r="L347" s="1"/>
      <c r="M347" s="43"/>
    </row>
    <row r="348" spans="1:13" x14ac:dyDescent="0.25">
      <c r="A348" s="1"/>
      <c r="L348" s="1"/>
      <c r="M348" s="43"/>
    </row>
    <row r="349" spans="1:13" x14ac:dyDescent="0.25">
      <c r="A349" s="1"/>
      <c r="L349" s="1"/>
      <c r="M349" s="43"/>
    </row>
    <row r="350" spans="1:13" x14ac:dyDescent="0.25">
      <c r="A350" s="1"/>
      <c r="L350" s="1"/>
      <c r="M350" s="43"/>
    </row>
    <row r="351" spans="1:13" x14ac:dyDescent="0.25">
      <c r="A351" s="1"/>
      <c r="L351" s="1"/>
      <c r="M351" s="43"/>
    </row>
    <row r="352" spans="1:13" x14ac:dyDescent="0.25">
      <c r="A352" s="1"/>
      <c r="L352" s="1"/>
      <c r="M352" s="43"/>
    </row>
    <row r="353" spans="1:13" x14ac:dyDescent="0.25">
      <c r="A353" s="1"/>
      <c r="L353" s="1"/>
      <c r="M353" s="43"/>
    </row>
    <row r="354" spans="1:13" x14ac:dyDescent="0.25">
      <c r="A354" s="1"/>
      <c r="L354" s="1"/>
      <c r="M354" s="43"/>
    </row>
    <row r="355" spans="1:13" x14ac:dyDescent="0.25">
      <c r="A355" s="1"/>
      <c r="L355" s="1"/>
      <c r="M355" s="43"/>
    </row>
    <row r="356" spans="1:13" x14ac:dyDescent="0.25">
      <c r="A356" s="1"/>
      <c r="L356" s="1"/>
      <c r="M356" s="43"/>
    </row>
    <row r="357" spans="1:13" x14ac:dyDescent="0.25">
      <c r="A357" s="1"/>
      <c r="L357" s="1"/>
      <c r="M357" s="43"/>
    </row>
    <row r="358" spans="1:13" x14ac:dyDescent="0.25">
      <c r="A358" s="1"/>
      <c r="L358" s="1"/>
      <c r="M358" s="43"/>
    </row>
    <row r="359" spans="1:13" x14ac:dyDescent="0.25">
      <c r="A359" s="1"/>
      <c r="L359" s="1"/>
      <c r="M359" s="43"/>
    </row>
    <row r="360" spans="1:13" x14ac:dyDescent="0.25">
      <c r="A360" s="1"/>
      <c r="L360" s="1"/>
      <c r="M360" s="43"/>
    </row>
    <row r="361" spans="1:13" x14ac:dyDescent="0.25">
      <c r="A361" s="1"/>
      <c r="L361" s="1"/>
      <c r="M361" s="43"/>
    </row>
    <row r="362" spans="1:13" x14ac:dyDescent="0.25">
      <c r="A362" s="1"/>
      <c r="L362" s="1"/>
      <c r="M362" s="43"/>
    </row>
    <row r="363" spans="1:13" x14ac:dyDescent="0.25">
      <c r="A363" s="1"/>
      <c r="L363" s="1"/>
      <c r="M363" s="43"/>
    </row>
    <row r="364" spans="1:13" x14ac:dyDescent="0.25">
      <c r="A364" s="1"/>
      <c r="L364" s="1"/>
      <c r="M364" s="43"/>
    </row>
    <row r="365" spans="1:13" x14ac:dyDescent="0.25">
      <c r="A365" s="1"/>
      <c r="L365" s="1"/>
      <c r="M365" s="43"/>
    </row>
    <row r="366" spans="1:13" x14ac:dyDescent="0.25">
      <c r="A366" s="1"/>
      <c r="L366" s="1"/>
      <c r="M366" s="43"/>
    </row>
    <row r="367" spans="1:13" x14ac:dyDescent="0.25">
      <c r="A367" s="1"/>
      <c r="L367" s="1"/>
      <c r="M367" s="43"/>
    </row>
    <row r="368" spans="1:13" x14ac:dyDescent="0.25">
      <c r="A368" s="1"/>
      <c r="L368" s="1"/>
      <c r="M368" s="43"/>
    </row>
    <row r="369" spans="1:13" x14ac:dyDescent="0.25">
      <c r="A369" s="1"/>
      <c r="L369" s="1"/>
      <c r="M369" s="43"/>
    </row>
    <row r="370" spans="1:13" x14ac:dyDescent="0.25">
      <c r="A370" s="1"/>
      <c r="L370" s="1"/>
      <c r="M370" s="43"/>
    </row>
    <row r="371" spans="1:13" x14ac:dyDescent="0.25">
      <c r="A371" s="1"/>
      <c r="L371" s="1"/>
      <c r="M371" s="43"/>
    </row>
    <row r="372" spans="1:13" x14ac:dyDescent="0.25">
      <c r="A372" s="1"/>
      <c r="L372" s="1"/>
      <c r="M372" s="43"/>
    </row>
    <row r="373" spans="1:13" x14ac:dyDescent="0.25">
      <c r="A373" s="1"/>
      <c r="L373" s="1"/>
      <c r="M373" s="43"/>
    </row>
    <row r="374" spans="1:13" x14ac:dyDescent="0.25">
      <c r="A374" s="1"/>
      <c r="L374" s="1"/>
      <c r="M374" s="43"/>
    </row>
    <row r="375" spans="1:13" x14ac:dyDescent="0.25">
      <c r="A375" s="1"/>
      <c r="L375" s="1"/>
      <c r="M375" s="43"/>
    </row>
    <row r="376" spans="1:13" x14ac:dyDescent="0.25">
      <c r="A376" s="1"/>
      <c r="L376" s="1"/>
      <c r="M376" s="43"/>
    </row>
    <row r="377" spans="1:13" x14ac:dyDescent="0.25">
      <c r="A377" s="1"/>
      <c r="L377" s="1"/>
      <c r="M377" s="43"/>
    </row>
    <row r="378" spans="1:13" x14ac:dyDescent="0.25">
      <c r="A378" s="1"/>
      <c r="L378" s="1"/>
      <c r="M378" s="43"/>
    </row>
    <row r="379" spans="1:13" x14ac:dyDescent="0.25">
      <c r="A379" s="1"/>
      <c r="L379" s="1"/>
      <c r="M379" s="43"/>
    </row>
    <row r="380" spans="1:13" x14ac:dyDescent="0.25">
      <c r="A380" s="1"/>
      <c r="L380" s="1"/>
      <c r="M380" s="43"/>
    </row>
    <row r="381" spans="1:13" x14ac:dyDescent="0.25">
      <c r="A381" s="1"/>
      <c r="L381" s="1"/>
      <c r="M381" s="43"/>
    </row>
    <row r="382" spans="1:13" x14ac:dyDescent="0.25">
      <c r="A382" s="1"/>
      <c r="L382" s="1"/>
      <c r="M382" s="43"/>
    </row>
    <row r="383" spans="1:13" x14ac:dyDescent="0.25">
      <c r="A383" s="1"/>
      <c r="L383" s="1"/>
      <c r="M383" s="43"/>
    </row>
    <row r="384" spans="1:13" x14ac:dyDescent="0.25">
      <c r="A384" s="1"/>
      <c r="L384" s="1"/>
      <c r="M384" s="43"/>
    </row>
    <row r="385" spans="1:13" x14ac:dyDescent="0.25">
      <c r="A385" s="1"/>
      <c r="L385" s="1"/>
      <c r="M385" s="43"/>
    </row>
    <row r="386" spans="1:13" x14ac:dyDescent="0.25">
      <c r="A386" s="1"/>
      <c r="L386" s="1"/>
      <c r="M386" s="43"/>
    </row>
    <row r="387" spans="1:13" x14ac:dyDescent="0.25">
      <c r="A387" s="1"/>
      <c r="L387" s="1"/>
      <c r="M387" s="43"/>
    </row>
    <row r="388" spans="1:13" x14ac:dyDescent="0.25">
      <c r="A388" s="1"/>
      <c r="L388" s="1"/>
      <c r="M388" s="43"/>
    </row>
    <row r="389" spans="1:13" x14ac:dyDescent="0.25">
      <c r="A389" s="1"/>
      <c r="L389" s="1"/>
      <c r="M389" s="43"/>
    </row>
    <row r="390" spans="1:13" x14ac:dyDescent="0.25">
      <c r="A390" s="1"/>
      <c r="L390" s="1"/>
      <c r="M390" s="43"/>
    </row>
    <row r="391" spans="1:13" x14ac:dyDescent="0.25">
      <c r="A391" s="1"/>
      <c r="L391" s="1"/>
      <c r="M391" s="43"/>
    </row>
    <row r="392" spans="1:13" x14ac:dyDescent="0.25">
      <c r="A392" s="1"/>
      <c r="L392" s="1"/>
      <c r="M392" s="43"/>
    </row>
    <row r="393" spans="1:13" x14ac:dyDescent="0.25">
      <c r="A393" s="1"/>
      <c r="L393" s="1"/>
      <c r="M393" s="43"/>
    </row>
    <row r="394" spans="1:13" x14ac:dyDescent="0.25">
      <c r="A394" s="1"/>
      <c r="L394" s="1"/>
      <c r="M394" s="43"/>
    </row>
    <row r="395" spans="1:13" x14ac:dyDescent="0.25">
      <c r="A395" s="1"/>
      <c r="L395" s="1"/>
      <c r="M395" s="43"/>
    </row>
    <row r="396" spans="1:13" x14ac:dyDescent="0.25">
      <c r="A396" s="1"/>
      <c r="L396" s="1"/>
      <c r="M396" s="43"/>
    </row>
    <row r="397" spans="1:13" x14ac:dyDescent="0.25">
      <c r="A397" s="1"/>
      <c r="L397" s="1"/>
      <c r="M397" s="43"/>
    </row>
    <row r="398" spans="1:13" x14ac:dyDescent="0.25">
      <c r="A398" s="1"/>
      <c r="L398" s="1"/>
      <c r="M398" s="43"/>
    </row>
    <row r="399" spans="1:13" x14ac:dyDescent="0.25">
      <c r="A399" s="1"/>
      <c r="L399" s="1"/>
      <c r="M399" s="43"/>
    </row>
    <row r="400" spans="1:13" x14ac:dyDescent="0.25">
      <c r="A400" s="1"/>
      <c r="L400" s="1"/>
      <c r="M400" s="43"/>
    </row>
    <row r="401" spans="1:13" x14ac:dyDescent="0.25">
      <c r="A401" s="1"/>
      <c r="L401" s="1"/>
      <c r="M401" s="43"/>
    </row>
    <row r="402" spans="1:13" x14ac:dyDescent="0.25">
      <c r="A402" s="1"/>
      <c r="L402" s="1"/>
      <c r="M402" s="43"/>
    </row>
    <row r="403" spans="1:13" x14ac:dyDescent="0.25">
      <c r="A403" s="1"/>
      <c r="L403" s="1"/>
      <c r="M403" s="43"/>
    </row>
    <row r="404" spans="1:13" x14ac:dyDescent="0.25">
      <c r="A404" s="1"/>
      <c r="L404" s="1"/>
      <c r="M404" s="43"/>
    </row>
    <row r="405" spans="1:13" x14ac:dyDescent="0.25">
      <c r="A405" s="1"/>
      <c r="L405" s="1"/>
      <c r="M405" s="43"/>
    </row>
    <row r="406" spans="1:13" x14ac:dyDescent="0.25">
      <c r="A406" s="1"/>
      <c r="L406" s="1"/>
      <c r="M406" s="43"/>
    </row>
    <row r="407" spans="1:13" x14ac:dyDescent="0.25">
      <c r="A407" s="1"/>
      <c r="L407" s="1"/>
      <c r="M407" s="43"/>
    </row>
    <row r="408" spans="1:13" x14ac:dyDescent="0.25">
      <c r="A408" s="1"/>
      <c r="L408" s="1"/>
      <c r="M408" s="43"/>
    </row>
    <row r="409" spans="1:13" x14ac:dyDescent="0.25">
      <c r="A409" s="1"/>
      <c r="L409" s="1"/>
      <c r="M409" s="43"/>
    </row>
    <row r="410" spans="1:13" x14ac:dyDescent="0.25">
      <c r="A410" s="1"/>
      <c r="L410" s="1"/>
      <c r="M410" s="43"/>
    </row>
    <row r="411" spans="1:13" x14ac:dyDescent="0.25">
      <c r="A411" s="1"/>
      <c r="L411" s="1"/>
      <c r="M411" s="43"/>
    </row>
    <row r="412" spans="1:13" x14ac:dyDescent="0.25">
      <c r="A412" s="1"/>
      <c r="L412" s="1"/>
      <c r="M412" s="43"/>
    </row>
    <row r="413" spans="1:13" x14ac:dyDescent="0.25">
      <c r="A413" s="1"/>
      <c r="L413" s="1"/>
      <c r="M413" s="43"/>
    </row>
    <row r="414" spans="1:13" x14ac:dyDescent="0.25">
      <c r="A414" s="1"/>
      <c r="L414" s="1"/>
      <c r="M414" s="43"/>
    </row>
    <row r="415" spans="1:13" x14ac:dyDescent="0.25">
      <c r="A415" s="1"/>
      <c r="L415" s="1"/>
      <c r="M415" s="43"/>
    </row>
    <row r="416" spans="1:13" x14ac:dyDescent="0.25">
      <c r="A416" s="1"/>
      <c r="L416" s="1"/>
      <c r="M416" s="43"/>
    </row>
    <row r="417" spans="1:13" x14ac:dyDescent="0.25">
      <c r="A417" s="1"/>
      <c r="L417" s="1"/>
      <c r="M417" s="43"/>
    </row>
    <row r="418" spans="1:13" x14ac:dyDescent="0.25">
      <c r="A418" s="1"/>
      <c r="L418" s="1"/>
      <c r="M418" s="43"/>
    </row>
    <row r="419" spans="1:13" x14ac:dyDescent="0.25">
      <c r="A419" s="1"/>
      <c r="L419" s="1"/>
      <c r="M419" s="43"/>
    </row>
    <row r="420" spans="1:13" x14ac:dyDescent="0.25">
      <c r="A420" s="1"/>
      <c r="L420" s="1"/>
      <c r="M420" s="43"/>
    </row>
    <row r="421" spans="1:13" x14ac:dyDescent="0.25">
      <c r="A421" s="1"/>
      <c r="L421" s="1"/>
      <c r="M421" s="43"/>
    </row>
    <row r="422" spans="1:13" x14ac:dyDescent="0.25">
      <c r="A422" s="1"/>
      <c r="L422" s="1"/>
      <c r="M422" s="43"/>
    </row>
    <row r="423" spans="1:13" x14ac:dyDescent="0.25">
      <c r="A423" s="1"/>
      <c r="L423" s="1"/>
      <c r="M423" s="43"/>
    </row>
    <row r="424" spans="1:13" x14ac:dyDescent="0.25">
      <c r="A424" s="1"/>
      <c r="L424" s="1"/>
      <c r="M424" s="43"/>
    </row>
    <row r="425" spans="1:13" x14ac:dyDescent="0.25">
      <c r="A425" s="1"/>
      <c r="L425" s="1"/>
      <c r="M425" s="43"/>
    </row>
    <row r="426" spans="1:13" x14ac:dyDescent="0.25">
      <c r="A426" s="1"/>
      <c r="L426" s="1"/>
      <c r="M426" s="43"/>
    </row>
    <row r="427" spans="1:13" x14ac:dyDescent="0.25">
      <c r="A427" s="1"/>
      <c r="L427" s="1"/>
      <c r="M427" s="43"/>
    </row>
    <row r="428" spans="1:13" x14ac:dyDescent="0.25">
      <c r="A428" s="1"/>
      <c r="L428" s="1"/>
      <c r="M428" s="43"/>
    </row>
    <row r="429" spans="1:13" x14ac:dyDescent="0.25">
      <c r="A429" s="1"/>
      <c r="L429" s="1"/>
      <c r="M429" s="43"/>
    </row>
    <row r="430" spans="1:13" x14ac:dyDescent="0.25">
      <c r="A430" s="1"/>
      <c r="L430" s="1"/>
      <c r="M430" s="43"/>
    </row>
    <row r="431" spans="1:13" x14ac:dyDescent="0.25">
      <c r="A431" s="1"/>
      <c r="L431" s="1"/>
      <c r="M431" s="43"/>
    </row>
    <row r="432" spans="1:13" x14ac:dyDescent="0.25">
      <c r="A432" s="1"/>
      <c r="L432" s="1"/>
      <c r="M432" s="43"/>
    </row>
    <row r="433" spans="1:13" x14ac:dyDescent="0.25">
      <c r="A433" s="1"/>
      <c r="L433" s="1"/>
      <c r="M433" s="43"/>
    </row>
    <row r="434" spans="1:13" x14ac:dyDescent="0.25">
      <c r="A434" s="1"/>
      <c r="L434" s="1"/>
      <c r="M434" s="43"/>
    </row>
    <row r="435" spans="1:13" x14ac:dyDescent="0.25">
      <c r="A435" s="1"/>
      <c r="L435" s="1"/>
      <c r="M435" s="43"/>
    </row>
    <row r="436" spans="1:13" x14ac:dyDescent="0.25">
      <c r="A436" s="1"/>
      <c r="L436" s="1"/>
      <c r="M436" s="43"/>
    </row>
    <row r="437" spans="1:13" x14ac:dyDescent="0.25">
      <c r="A437" s="1"/>
      <c r="L437" s="1"/>
      <c r="M437" s="43"/>
    </row>
    <row r="438" spans="1:13" x14ac:dyDescent="0.25">
      <c r="A438" s="1"/>
      <c r="L438" s="1"/>
      <c r="M438" s="43"/>
    </row>
    <row r="439" spans="1:13" x14ac:dyDescent="0.25">
      <c r="A439" s="1"/>
      <c r="L439" s="1"/>
      <c r="M439" s="43"/>
    </row>
    <row r="440" spans="1:13" x14ac:dyDescent="0.25">
      <c r="A440" s="1"/>
      <c r="L440" s="1"/>
      <c r="M440" s="43"/>
    </row>
    <row r="441" spans="1:13" x14ac:dyDescent="0.25">
      <c r="A441" s="1"/>
      <c r="L441" s="1"/>
      <c r="M441" s="43"/>
    </row>
    <row r="442" spans="1:13" x14ac:dyDescent="0.25">
      <c r="A442" s="1"/>
      <c r="L442" s="1"/>
      <c r="M442" s="43"/>
    </row>
    <row r="443" spans="1:13" x14ac:dyDescent="0.25">
      <c r="A443" s="1"/>
      <c r="L443" s="1"/>
      <c r="M443" s="43"/>
    </row>
    <row r="444" spans="1:13" x14ac:dyDescent="0.25">
      <c r="A444" s="1"/>
      <c r="L444" s="1"/>
      <c r="M444" s="43"/>
    </row>
    <row r="445" spans="1:13" x14ac:dyDescent="0.25">
      <c r="A445" s="1"/>
      <c r="L445" s="1"/>
      <c r="M445" s="43"/>
    </row>
    <row r="446" spans="1:13" x14ac:dyDescent="0.25">
      <c r="A446" s="1"/>
      <c r="L446" s="1"/>
      <c r="M446" s="43"/>
    </row>
    <row r="447" spans="1:13" x14ac:dyDescent="0.25">
      <c r="A447" s="1"/>
      <c r="L447" s="1"/>
      <c r="M447" s="43"/>
    </row>
    <row r="448" spans="1:13" x14ac:dyDescent="0.25">
      <c r="A448" s="1"/>
      <c r="L448" s="1"/>
      <c r="M448" s="43"/>
    </row>
    <row r="449" spans="1:13" x14ac:dyDescent="0.25">
      <c r="A449" s="1"/>
      <c r="L449" s="1"/>
      <c r="M449" s="43"/>
    </row>
    <row r="450" spans="1:13" x14ac:dyDescent="0.25">
      <c r="A450" s="1"/>
      <c r="L450" s="1"/>
      <c r="M450" s="43"/>
    </row>
    <row r="451" spans="1:13" x14ac:dyDescent="0.25">
      <c r="A451" s="1"/>
      <c r="L451" s="1"/>
      <c r="M451" s="43"/>
    </row>
    <row r="452" spans="1:13" x14ac:dyDescent="0.25">
      <c r="A452" s="1"/>
      <c r="L452" s="1"/>
      <c r="M452" s="43"/>
    </row>
    <row r="453" spans="1:13" x14ac:dyDescent="0.25">
      <c r="A453" s="1"/>
      <c r="L453" s="1"/>
      <c r="M453" s="43"/>
    </row>
    <row r="454" spans="1:13" x14ac:dyDescent="0.25">
      <c r="A454" s="1"/>
      <c r="L454" s="1"/>
      <c r="M454" s="43"/>
    </row>
    <row r="455" spans="1:13" x14ac:dyDescent="0.25">
      <c r="A455" s="1"/>
      <c r="L455" s="1"/>
      <c r="M455" s="43"/>
    </row>
    <row r="456" spans="1:13" x14ac:dyDescent="0.25">
      <c r="A456" s="1"/>
      <c r="L456" s="1"/>
      <c r="M456" s="43"/>
    </row>
    <row r="457" spans="1:13" x14ac:dyDescent="0.25">
      <c r="A457" s="1"/>
      <c r="L457" s="1"/>
      <c r="M457" s="43"/>
    </row>
    <row r="458" spans="1:13" x14ac:dyDescent="0.25">
      <c r="A458" s="1"/>
      <c r="L458" s="1"/>
      <c r="M458" s="43"/>
    </row>
    <row r="459" spans="1:13" x14ac:dyDescent="0.25">
      <c r="A459" s="1"/>
      <c r="L459" s="1"/>
      <c r="M459" s="43"/>
    </row>
    <row r="460" spans="1:13" x14ac:dyDescent="0.25">
      <c r="A460" s="1"/>
      <c r="L460" s="1"/>
      <c r="M460" s="43"/>
    </row>
    <row r="461" spans="1:13" x14ac:dyDescent="0.25">
      <c r="A461" s="1"/>
      <c r="L461" s="1"/>
      <c r="M461" s="43"/>
    </row>
    <row r="462" spans="1:13" x14ac:dyDescent="0.25">
      <c r="A462" s="1"/>
      <c r="L462" s="1"/>
      <c r="M462" s="43"/>
    </row>
    <row r="463" spans="1:13" x14ac:dyDescent="0.25">
      <c r="A463" s="1"/>
      <c r="L463" s="1"/>
      <c r="M463" s="43"/>
    </row>
    <row r="464" spans="1:13" x14ac:dyDescent="0.25">
      <c r="A464" s="1"/>
      <c r="L464" s="1"/>
      <c r="M464" s="43"/>
    </row>
    <row r="465" spans="1:13" x14ac:dyDescent="0.25">
      <c r="A465" s="1"/>
      <c r="L465" s="1"/>
      <c r="M465" s="43"/>
    </row>
    <row r="466" spans="1:13" x14ac:dyDescent="0.25">
      <c r="A466" s="1"/>
      <c r="L466" s="1"/>
      <c r="M466" s="43"/>
    </row>
    <row r="467" spans="1:13" x14ac:dyDescent="0.25">
      <c r="A467" s="1"/>
      <c r="L467" s="1"/>
      <c r="M467" s="43"/>
    </row>
    <row r="468" spans="1:13" x14ac:dyDescent="0.25">
      <c r="A468" s="1"/>
      <c r="L468" s="1"/>
      <c r="M468" s="43"/>
    </row>
    <row r="469" spans="1:13" x14ac:dyDescent="0.25">
      <c r="A469" s="1"/>
      <c r="L469" s="1"/>
      <c r="M469" s="43"/>
    </row>
    <row r="470" spans="1:13" x14ac:dyDescent="0.25">
      <c r="A470" s="1"/>
      <c r="L470" s="1"/>
      <c r="M470" s="43"/>
    </row>
    <row r="471" spans="1:13" x14ac:dyDescent="0.25">
      <c r="A471" s="1"/>
      <c r="L471" s="1"/>
      <c r="M471" s="43"/>
    </row>
    <row r="472" spans="1:13" x14ac:dyDescent="0.25">
      <c r="A472" s="1"/>
      <c r="L472" s="1"/>
      <c r="M472" s="43"/>
    </row>
    <row r="473" spans="1:13" x14ac:dyDescent="0.25">
      <c r="A473" s="1"/>
      <c r="L473" s="1"/>
      <c r="M473" s="43"/>
    </row>
    <row r="474" spans="1:13" x14ac:dyDescent="0.25">
      <c r="A474" s="1"/>
      <c r="L474" s="1"/>
      <c r="M474" s="43"/>
    </row>
    <row r="475" spans="1:13" x14ac:dyDescent="0.25">
      <c r="A475" s="1"/>
      <c r="L475" s="1"/>
      <c r="M475" s="43"/>
    </row>
    <row r="476" spans="1:13" x14ac:dyDescent="0.25">
      <c r="A476" s="1"/>
      <c r="L476" s="1"/>
      <c r="M476" s="43"/>
    </row>
    <row r="477" spans="1:13" x14ac:dyDescent="0.25">
      <c r="A477" s="1"/>
      <c r="L477" s="1"/>
      <c r="M477" s="43"/>
    </row>
    <row r="478" spans="1:13" x14ac:dyDescent="0.25">
      <c r="A478" s="1"/>
      <c r="L478" s="1"/>
      <c r="M478" s="43"/>
    </row>
    <row r="479" spans="1:13" x14ac:dyDescent="0.25">
      <c r="A479" s="1"/>
      <c r="L479" s="1"/>
      <c r="M479" s="43"/>
    </row>
    <row r="480" spans="1:13" x14ac:dyDescent="0.25">
      <c r="A480" s="1"/>
      <c r="L480" s="1"/>
      <c r="M480" s="43"/>
    </row>
    <row r="481" spans="1:13" x14ac:dyDescent="0.25">
      <c r="A481" s="1"/>
      <c r="L481" s="1"/>
      <c r="M481" s="43"/>
    </row>
    <row r="482" spans="1:13" x14ac:dyDescent="0.25">
      <c r="A482" s="1"/>
      <c r="L482" s="1"/>
      <c r="M482" s="43"/>
    </row>
    <row r="483" spans="1:13" x14ac:dyDescent="0.25">
      <c r="A483" s="1"/>
      <c r="L483" s="1"/>
      <c r="M483" s="43"/>
    </row>
    <row r="484" spans="1:13" x14ac:dyDescent="0.25">
      <c r="A484" s="1"/>
      <c r="L484" s="1"/>
      <c r="M484" s="43"/>
    </row>
    <row r="485" spans="1:13" x14ac:dyDescent="0.25">
      <c r="A485" s="1"/>
      <c r="L485" s="1"/>
      <c r="M485" s="43"/>
    </row>
    <row r="486" spans="1:13" x14ac:dyDescent="0.25">
      <c r="A486" s="1"/>
      <c r="L486" s="1"/>
      <c r="M486" s="43"/>
    </row>
    <row r="487" spans="1:13" x14ac:dyDescent="0.25">
      <c r="A487" s="1"/>
      <c r="L487" s="1"/>
      <c r="M487" s="43"/>
    </row>
    <row r="488" spans="1:13" x14ac:dyDescent="0.25">
      <c r="A488" s="1"/>
      <c r="L488" s="1"/>
      <c r="M488" s="43"/>
    </row>
    <row r="489" spans="1:13" x14ac:dyDescent="0.25">
      <c r="A489" s="1"/>
      <c r="L489" s="1"/>
      <c r="M489" s="43"/>
    </row>
    <row r="490" spans="1:13" x14ac:dyDescent="0.25">
      <c r="A490" s="1"/>
      <c r="L490" s="1"/>
      <c r="M490" s="43"/>
    </row>
    <row r="491" spans="1:13" x14ac:dyDescent="0.25">
      <c r="A491" s="1"/>
      <c r="L491" s="1"/>
      <c r="M491" s="43"/>
    </row>
    <row r="492" spans="1:13" x14ac:dyDescent="0.25">
      <c r="A492" s="1"/>
      <c r="L492" s="1"/>
      <c r="M492" s="43"/>
    </row>
    <row r="493" spans="1:13" x14ac:dyDescent="0.25">
      <c r="A493" s="1"/>
      <c r="L493" s="1"/>
      <c r="M493" s="43"/>
    </row>
    <row r="494" spans="1:13" x14ac:dyDescent="0.25">
      <c r="A494" s="1"/>
      <c r="L494" s="1"/>
      <c r="M494" s="43"/>
    </row>
    <row r="495" spans="1:13" x14ac:dyDescent="0.25">
      <c r="A495" s="1"/>
      <c r="L495" s="1"/>
      <c r="M495" s="43"/>
    </row>
    <row r="496" spans="1:13" x14ac:dyDescent="0.25">
      <c r="A496" s="1"/>
      <c r="L496" s="1"/>
      <c r="M496" s="43"/>
    </row>
    <row r="497" spans="1:13" x14ac:dyDescent="0.25">
      <c r="A497" s="1"/>
      <c r="L497" s="1"/>
      <c r="M497" s="43"/>
    </row>
    <row r="498" spans="1:13" x14ac:dyDescent="0.25">
      <c r="A498" s="1"/>
      <c r="L498" s="1"/>
      <c r="M498" s="43"/>
    </row>
    <row r="499" spans="1:13" x14ac:dyDescent="0.25">
      <c r="A499" s="1"/>
      <c r="L499" s="1"/>
      <c r="M499" s="43"/>
    </row>
    <row r="500" spans="1:13" x14ac:dyDescent="0.25">
      <c r="A500" s="1"/>
      <c r="L500" s="1"/>
      <c r="M500" s="43"/>
    </row>
    <row r="501" spans="1:13" x14ac:dyDescent="0.25">
      <c r="A501" s="1"/>
      <c r="L501" s="1"/>
      <c r="M501" s="43"/>
    </row>
    <row r="502" spans="1:13" x14ac:dyDescent="0.25">
      <c r="A502" s="1"/>
      <c r="L502" s="1"/>
      <c r="M502" s="43"/>
    </row>
    <row r="503" spans="1:13" x14ac:dyDescent="0.25">
      <c r="A503" s="1"/>
      <c r="L503" s="1"/>
      <c r="M503" s="43"/>
    </row>
    <row r="504" spans="1:13" x14ac:dyDescent="0.25">
      <c r="A504" s="1"/>
      <c r="L504" s="1"/>
      <c r="M504" s="43"/>
    </row>
    <row r="505" spans="1:13" x14ac:dyDescent="0.25">
      <c r="A505" s="1"/>
      <c r="L505" s="1"/>
      <c r="M505" s="43"/>
    </row>
    <row r="506" spans="1:13" x14ac:dyDescent="0.25">
      <c r="A506" s="1"/>
      <c r="L506" s="1"/>
      <c r="M506" s="43"/>
    </row>
    <row r="507" spans="1:13" x14ac:dyDescent="0.25">
      <c r="A507" s="1"/>
      <c r="L507" s="1"/>
      <c r="M507" s="43"/>
    </row>
    <row r="508" spans="1:13" x14ac:dyDescent="0.25">
      <c r="A508" s="1"/>
      <c r="L508" s="1"/>
      <c r="M508" s="43"/>
    </row>
    <row r="509" spans="1:13" x14ac:dyDescent="0.25">
      <c r="A509" s="1"/>
      <c r="L509" s="1"/>
      <c r="M509" s="43"/>
    </row>
    <row r="510" spans="1:13" x14ac:dyDescent="0.25">
      <c r="A510" s="1"/>
      <c r="L510" s="1"/>
      <c r="M510" s="43"/>
    </row>
    <row r="511" spans="1:13" x14ac:dyDescent="0.25">
      <c r="A511" s="1"/>
      <c r="L511" s="1"/>
      <c r="M511" s="43"/>
    </row>
    <row r="512" spans="1:13" x14ac:dyDescent="0.25">
      <c r="A512" s="1"/>
      <c r="L512" s="1"/>
      <c r="M512" s="43"/>
    </row>
    <row r="513" spans="1:13" x14ac:dyDescent="0.25">
      <c r="A513" s="1"/>
      <c r="L513" s="1"/>
      <c r="M513" s="43"/>
    </row>
    <row r="514" spans="1:13" x14ac:dyDescent="0.25">
      <c r="A514" s="1"/>
      <c r="L514" s="1"/>
      <c r="M514" s="43"/>
    </row>
    <row r="515" spans="1:13" x14ac:dyDescent="0.25">
      <c r="A515" s="1"/>
      <c r="L515" s="1"/>
      <c r="M515" s="43"/>
    </row>
    <row r="516" spans="1:13" x14ac:dyDescent="0.25">
      <c r="A516" s="1"/>
      <c r="L516" s="1"/>
      <c r="M516" s="43"/>
    </row>
    <row r="517" spans="1:13" x14ac:dyDescent="0.25">
      <c r="A517" s="1"/>
      <c r="L517" s="1"/>
      <c r="M517" s="43"/>
    </row>
    <row r="518" spans="1:13" x14ac:dyDescent="0.25">
      <c r="A518" s="1"/>
      <c r="L518" s="1"/>
      <c r="M518" s="43"/>
    </row>
    <row r="519" spans="1:13" x14ac:dyDescent="0.25">
      <c r="A519" s="1"/>
      <c r="L519" s="1"/>
      <c r="M519" s="43"/>
    </row>
    <row r="520" spans="1:13" x14ac:dyDescent="0.25">
      <c r="A520" s="1"/>
      <c r="L520" s="1"/>
      <c r="M520" s="43"/>
    </row>
    <row r="521" spans="1:13" x14ac:dyDescent="0.25">
      <c r="A521" s="1"/>
      <c r="L521" s="1"/>
      <c r="M521" s="43"/>
    </row>
    <row r="522" spans="1:13" x14ac:dyDescent="0.25">
      <c r="A522" s="1"/>
      <c r="L522" s="1"/>
      <c r="M522" s="43"/>
    </row>
    <row r="523" spans="1:13" x14ac:dyDescent="0.25">
      <c r="A523" s="1"/>
      <c r="L523" s="1"/>
      <c r="M523" s="43"/>
    </row>
    <row r="524" spans="1:13" x14ac:dyDescent="0.25">
      <c r="A524" s="1"/>
      <c r="L524" s="1"/>
      <c r="M524" s="43"/>
    </row>
    <row r="525" spans="1:13" x14ac:dyDescent="0.25">
      <c r="A525" s="1"/>
      <c r="L525" s="1"/>
      <c r="M525" s="43"/>
    </row>
    <row r="526" spans="1:13" x14ac:dyDescent="0.25">
      <c r="A526" s="1"/>
      <c r="L526" s="1"/>
      <c r="M526" s="43"/>
    </row>
    <row r="527" spans="1:13" x14ac:dyDescent="0.25">
      <c r="A527" s="1"/>
      <c r="L527" s="1"/>
      <c r="M527" s="43"/>
    </row>
    <row r="528" spans="1:13" x14ac:dyDescent="0.25">
      <c r="A528" s="1"/>
      <c r="L528" s="1"/>
      <c r="M528" s="43"/>
    </row>
    <row r="529" spans="1:13" x14ac:dyDescent="0.25">
      <c r="A529" s="1"/>
      <c r="L529" s="1"/>
      <c r="M529" s="43"/>
    </row>
    <row r="530" spans="1:13" x14ac:dyDescent="0.25">
      <c r="A530" s="1"/>
      <c r="L530" s="1"/>
      <c r="M530" s="43"/>
    </row>
    <row r="531" spans="1:13" x14ac:dyDescent="0.25">
      <c r="A531" s="1"/>
      <c r="L531" s="1"/>
      <c r="M531" s="43"/>
    </row>
    <row r="532" spans="1:13" x14ac:dyDescent="0.25">
      <c r="A532" s="1"/>
      <c r="L532" s="1"/>
      <c r="M532" s="43"/>
    </row>
    <row r="533" spans="1:13" x14ac:dyDescent="0.25">
      <c r="A533" s="1"/>
      <c r="L533" s="1"/>
      <c r="M533" s="43"/>
    </row>
    <row r="534" spans="1:13" x14ac:dyDescent="0.25">
      <c r="A534" s="1"/>
      <c r="L534" s="1"/>
      <c r="M534" s="43"/>
    </row>
    <row r="535" spans="1:13" x14ac:dyDescent="0.25">
      <c r="A535" s="1"/>
      <c r="L535" s="1"/>
      <c r="M535" s="43"/>
    </row>
    <row r="536" spans="1:13" x14ac:dyDescent="0.25">
      <c r="A536" s="1"/>
      <c r="L536" s="1"/>
      <c r="M536" s="43"/>
    </row>
    <row r="537" spans="1:13" x14ac:dyDescent="0.25">
      <c r="A537" s="1"/>
      <c r="L537" s="1"/>
      <c r="M537" s="43"/>
    </row>
    <row r="538" spans="1:13" x14ac:dyDescent="0.25">
      <c r="A538" s="1"/>
      <c r="L538" s="1"/>
      <c r="M538" s="43"/>
    </row>
    <row r="539" spans="1:13" x14ac:dyDescent="0.25">
      <c r="A539" s="1"/>
      <c r="L539" s="1"/>
      <c r="M539" s="43"/>
    </row>
    <row r="540" spans="1:13" x14ac:dyDescent="0.25">
      <c r="A540" s="1"/>
      <c r="L540" s="1"/>
      <c r="M540" s="43"/>
    </row>
    <row r="541" spans="1:13" x14ac:dyDescent="0.25">
      <c r="A541" s="1"/>
      <c r="L541" s="1"/>
      <c r="M541" s="43"/>
    </row>
    <row r="542" spans="1:13" x14ac:dyDescent="0.25">
      <c r="A542" s="1"/>
      <c r="L542" s="1"/>
      <c r="M542" s="43"/>
    </row>
    <row r="543" spans="1:13" x14ac:dyDescent="0.25">
      <c r="A543" s="1"/>
      <c r="L543" s="1"/>
      <c r="M543" s="43"/>
    </row>
    <row r="544" spans="1:13" x14ac:dyDescent="0.25">
      <c r="A544" s="1"/>
      <c r="L544" s="1"/>
      <c r="M544" s="43"/>
    </row>
    <row r="545" spans="1:13" x14ac:dyDescent="0.25">
      <c r="A545" s="1"/>
      <c r="L545" s="1"/>
      <c r="M545" s="43"/>
    </row>
    <row r="546" spans="1:13" x14ac:dyDescent="0.25">
      <c r="A546" s="1"/>
      <c r="L546" s="1"/>
      <c r="M546" s="43"/>
    </row>
    <row r="547" spans="1:13" x14ac:dyDescent="0.25">
      <c r="A547" s="1"/>
      <c r="L547" s="1"/>
      <c r="M547" s="43"/>
    </row>
    <row r="548" spans="1:13" x14ac:dyDescent="0.25">
      <c r="A548" s="1"/>
      <c r="L548" s="1"/>
      <c r="M548" s="43"/>
    </row>
    <row r="549" spans="1:13" x14ac:dyDescent="0.25">
      <c r="A549" s="1"/>
      <c r="L549" s="1"/>
      <c r="M549" s="43"/>
    </row>
    <row r="550" spans="1:13" x14ac:dyDescent="0.25">
      <c r="A550" s="1"/>
      <c r="L550" s="1"/>
      <c r="M550" s="43"/>
    </row>
    <row r="551" spans="1:13" x14ac:dyDescent="0.25">
      <c r="A551" s="1"/>
      <c r="L551" s="1"/>
      <c r="M551" s="43"/>
    </row>
    <row r="552" spans="1:13" x14ac:dyDescent="0.25">
      <c r="A552" s="1"/>
      <c r="L552" s="1"/>
      <c r="M552" s="43"/>
    </row>
    <row r="553" spans="1:13" x14ac:dyDescent="0.25">
      <c r="A553" s="1"/>
      <c r="L553" s="1"/>
      <c r="M553" s="43"/>
    </row>
    <row r="554" spans="1:13" x14ac:dyDescent="0.25">
      <c r="A554" s="1"/>
      <c r="L554" s="1"/>
      <c r="M554" s="43"/>
    </row>
    <row r="555" spans="1:13" x14ac:dyDescent="0.25">
      <c r="A555" s="1"/>
      <c r="L555" s="1"/>
      <c r="M555" s="43"/>
    </row>
    <row r="556" spans="1:13" x14ac:dyDescent="0.25">
      <c r="A556" s="1"/>
      <c r="L556" s="1"/>
      <c r="M556" s="43"/>
    </row>
    <row r="557" spans="1:13" x14ac:dyDescent="0.25">
      <c r="A557" s="1"/>
      <c r="L557" s="1"/>
      <c r="M557" s="43"/>
    </row>
    <row r="558" spans="1:13" x14ac:dyDescent="0.25">
      <c r="A558" s="1"/>
      <c r="L558" s="1"/>
      <c r="M558" s="43"/>
    </row>
    <row r="559" spans="1:13" x14ac:dyDescent="0.25">
      <c r="A559" s="1"/>
      <c r="L559" s="1"/>
      <c r="M559" s="43"/>
    </row>
    <row r="560" spans="1:13" x14ac:dyDescent="0.25">
      <c r="A560" s="1"/>
      <c r="L560" s="1"/>
      <c r="M560" s="43"/>
    </row>
    <row r="561" spans="1:13" x14ac:dyDescent="0.25">
      <c r="A561" s="1"/>
      <c r="L561" s="1"/>
      <c r="M561" s="43"/>
    </row>
    <row r="562" spans="1:13" x14ac:dyDescent="0.25">
      <c r="A562" s="1"/>
      <c r="L562" s="1"/>
      <c r="M562" s="43"/>
    </row>
    <row r="563" spans="1:13" x14ac:dyDescent="0.25">
      <c r="A563" s="1"/>
      <c r="L563" s="1"/>
      <c r="M563" s="43"/>
    </row>
    <row r="564" spans="1:13" x14ac:dyDescent="0.25">
      <c r="A564" s="1"/>
      <c r="L564" s="1"/>
      <c r="M564" s="43"/>
    </row>
    <row r="565" spans="1:13" x14ac:dyDescent="0.25">
      <c r="A565" s="1"/>
      <c r="L565" s="1"/>
      <c r="M565" s="43"/>
    </row>
    <row r="566" spans="1:13" x14ac:dyDescent="0.25">
      <c r="A566" s="1"/>
      <c r="L566" s="1"/>
      <c r="M566" s="43"/>
    </row>
    <row r="567" spans="1:13" x14ac:dyDescent="0.25">
      <c r="A567" s="1"/>
      <c r="L567" s="1"/>
      <c r="M567" s="43"/>
    </row>
    <row r="568" spans="1:13" x14ac:dyDescent="0.25">
      <c r="A568" s="1"/>
      <c r="L568" s="1"/>
      <c r="M568" s="43"/>
    </row>
    <row r="569" spans="1:13" x14ac:dyDescent="0.25">
      <c r="A569" s="1"/>
      <c r="L569" s="1"/>
      <c r="M569" s="43"/>
    </row>
    <row r="570" spans="1:13" x14ac:dyDescent="0.25">
      <c r="A570" s="1"/>
      <c r="L570" s="1"/>
      <c r="M570" s="43"/>
    </row>
    <row r="571" spans="1:13" x14ac:dyDescent="0.25">
      <c r="A571" s="1"/>
      <c r="L571" s="1"/>
      <c r="M571" s="43"/>
    </row>
    <row r="572" spans="1:13" x14ac:dyDescent="0.25">
      <c r="A572" s="1"/>
      <c r="L572" s="1"/>
      <c r="M572" s="43"/>
    </row>
    <row r="573" spans="1:13" x14ac:dyDescent="0.25">
      <c r="A573" s="1"/>
      <c r="L573" s="1"/>
      <c r="M573" s="43"/>
    </row>
    <row r="574" spans="1:13" x14ac:dyDescent="0.25">
      <c r="A574" s="1"/>
      <c r="L574" s="1"/>
      <c r="M574" s="43"/>
    </row>
    <row r="575" spans="1:13" x14ac:dyDescent="0.25">
      <c r="A575" s="1"/>
      <c r="L575" s="1"/>
      <c r="M575" s="43"/>
    </row>
    <row r="576" spans="1:13" x14ac:dyDescent="0.25">
      <c r="A576" s="1"/>
      <c r="L576" s="1"/>
      <c r="M576" s="43"/>
    </row>
    <row r="577" spans="1:13" x14ac:dyDescent="0.25">
      <c r="A577" s="1"/>
      <c r="L577" s="1"/>
      <c r="M577" s="43"/>
    </row>
    <row r="578" spans="1:13" x14ac:dyDescent="0.25">
      <c r="A578" s="1"/>
      <c r="L578" s="1"/>
      <c r="M578" s="43"/>
    </row>
    <row r="579" spans="1:13" x14ac:dyDescent="0.25">
      <c r="A579" s="1"/>
      <c r="L579" s="1"/>
      <c r="M579" s="43"/>
    </row>
    <row r="580" spans="1:13" x14ac:dyDescent="0.25">
      <c r="A580" s="1"/>
      <c r="L580" s="1"/>
      <c r="M580" s="43"/>
    </row>
    <row r="581" spans="1:13" x14ac:dyDescent="0.25">
      <c r="A581" s="1"/>
      <c r="L581" s="1"/>
      <c r="M581" s="43"/>
    </row>
    <row r="582" spans="1:13" x14ac:dyDescent="0.25">
      <c r="A582" s="1"/>
      <c r="L582" s="1"/>
      <c r="M582" s="43"/>
    </row>
    <row r="583" spans="1:13" x14ac:dyDescent="0.25">
      <c r="A583" s="1"/>
      <c r="L583" s="1"/>
      <c r="M583" s="43"/>
    </row>
    <row r="584" spans="1:13" x14ac:dyDescent="0.25">
      <c r="A584" s="1"/>
      <c r="L584" s="1"/>
      <c r="M584" s="43"/>
    </row>
    <row r="585" spans="1:13" x14ac:dyDescent="0.25">
      <c r="A585" s="1"/>
      <c r="L585" s="1"/>
      <c r="M585" s="43"/>
    </row>
    <row r="586" spans="1:13" x14ac:dyDescent="0.25">
      <c r="A586" s="1"/>
      <c r="L586" s="1"/>
      <c r="M586" s="43"/>
    </row>
    <row r="587" spans="1:13" x14ac:dyDescent="0.25">
      <c r="A587" s="1"/>
      <c r="L587" s="1"/>
      <c r="M587" s="43"/>
    </row>
    <row r="588" spans="1:13" x14ac:dyDescent="0.25">
      <c r="A588" s="1"/>
      <c r="L588" s="1"/>
      <c r="M588" s="43"/>
    </row>
    <row r="589" spans="1:13" x14ac:dyDescent="0.25">
      <c r="A589" s="1"/>
      <c r="L589" s="1"/>
      <c r="M589" s="43"/>
    </row>
    <row r="590" spans="1:13" x14ac:dyDescent="0.25">
      <c r="A590" s="1"/>
      <c r="L590" s="1"/>
      <c r="M590" s="43"/>
    </row>
    <row r="591" spans="1:13" x14ac:dyDescent="0.25">
      <c r="A591" s="1"/>
      <c r="L591" s="1"/>
      <c r="M591" s="43"/>
    </row>
    <row r="592" spans="1:13" x14ac:dyDescent="0.25">
      <c r="A592" s="1"/>
      <c r="L592" s="1"/>
      <c r="M592" s="43"/>
    </row>
    <row r="593" spans="1:13" x14ac:dyDescent="0.25">
      <c r="A593" s="1"/>
      <c r="L593" s="1"/>
      <c r="M593" s="43"/>
    </row>
    <row r="594" spans="1:13" x14ac:dyDescent="0.25">
      <c r="A594" s="1"/>
      <c r="L594" s="1"/>
      <c r="M594" s="43"/>
    </row>
    <row r="595" spans="1:13" x14ac:dyDescent="0.25">
      <c r="A595" s="1"/>
      <c r="L595" s="1"/>
      <c r="M595" s="43"/>
    </row>
    <row r="596" spans="1:13" x14ac:dyDescent="0.25">
      <c r="A596" s="1"/>
      <c r="L596" s="1"/>
      <c r="M596" s="43"/>
    </row>
    <row r="597" spans="1:13" x14ac:dyDescent="0.25">
      <c r="A597" s="1"/>
      <c r="L597" s="1"/>
      <c r="M597" s="43"/>
    </row>
    <row r="598" spans="1:13" x14ac:dyDescent="0.25">
      <c r="A598" s="1"/>
      <c r="L598" s="1"/>
      <c r="M598" s="43"/>
    </row>
    <row r="599" spans="1:13" x14ac:dyDescent="0.25">
      <c r="A599" s="1"/>
      <c r="L599" s="1"/>
      <c r="M599" s="43"/>
    </row>
    <row r="600" spans="1:13" x14ac:dyDescent="0.25">
      <c r="A600" s="1"/>
      <c r="L600" s="1"/>
      <c r="M600" s="43"/>
    </row>
    <row r="601" spans="1:13" x14ac:dyDescent="0.25">
      <c r="A601" s="1"/>
      <c r="L601" s="1"/>
      <c r="M601" s="43"/>
    </row>
    <row r="602" spans="1:13" x14ac:dyDescent="0.25">
      <c r="A602" s="1"/>
      <c r="L602" s="1"/>
      <c r="M602" s="43"/>
    </row>
    <row r="603" spans="1:13" x14ac:dyDescent="0.25">
      <c r="A603" s="1"/>
      <c r="L603" s="1"/>
      <c r="M603" s="43"/>
    </row>
    <row r="604" spans="1:13" x14ac:dyDescent="0.25">
      <c r="A604" s="1"/>
      <c r="L604" s="1"/>
      <c r="M604" s="43"/>
    </row>
    <row r="605" spans="1:13" x14ac:dyDescent="0.25">
      <c r="A605" s="1"/>
      <c r="L605" s="1"/>
      <c r="M605" s="43"/>
    </row>
    <row r="606" spans="1:13" x14ac:dyDescent="0.25">
      <c r="A606" s="1"/>
      <c r="L606" s="1"/>
      <c r="M606" s="43"/>
    </row>
    <row r="607" spans="1:13" x14ac:dyDescent="0.25">
      <c r="A607" s="1"/>
      <c r="L607" s="1"/>
      <c r="M607" s="43"/>
    </row>
    <row r="608" spans="1:13" x14ac:dyDescent="0.25">
      <c r="A608" s="1"/>
      <c r="L608" s="1"/>
      <c r="M608" s="43"/>
    </row>
    <row r="609" spans="1:13" x14ac:dyDescent="0.25">
      <c r="A609" s="1"/>
      <c r="L609" s="1"/>
      <c r="M609" s="43"/>
    </row>
    <row r="610" spans="1:13" x14ac:dyDescent="0.25">
      <c r="A610" s="1"/>
      <c r="L610" s="1"/>
      <c r="M610" s="43"/>
    </row>
    <row r="611" spans="1:13" x14ac:dyDescent="0.25">
      <c r="A611" s="1"/>
      <c r="L611" s="1"/>
      <c r="M611" s="43"/>
    </row>
    <row r="612" spans="1:13" x14ac:dyDescent="0.25">
      <c r="A612" s="1"/>
      <c r="L612" s="1"/>
      <c r="M612" s="43"/>
    </row>
    <row r="613" spans="1:13" x14ac:dyDescent="0.25">
      <c r="A613" s="1"/>
      <c r="L613" s="1"/>
      <c r="M613" s="43"/>
    </row>
    <row r="614" spans="1:13" x14ac:dyDescent="0.25">
      <c r="A614" s="1"/>
      <c r="L614" s="1"/>
      <c r="M614" s="43"/>
    </row>
    <row r="615" spans="1:13" x14ac:dyDescent="0.25">
      <c r="A615" s="1"/>
      <c r="L615" s="1"/>
      <c r="M615" s="43"/>
    </row>
    <row r="616" spans="1:13" x14ac:dyDescent="0.25">
      <c r="A616" s="1"/>
      <c r="L616" s="1"/>
      <c r="M616" s="43"/>
    </row>
    <row r="617" spans="1:13" x14ac:dyDescent="0.25">
      <c r="A617" s="1"/>
      <c r="L617" s="1"/>
      <c r="M617" s="43"/>
    </row>
    <row r="618" spans="1:13" x14ac:dyDescent="0.25">
      <c r="A618" s="1"/>
      <c r="L618" s="1"/>
      <c r="M618" s="43"/>
    </row>
    <row r="619" spans="1:13" x14ac:dyDescent="0.25">
      <c r="A619" s="1"/>
      <c r="L619" s="1"/>
      <c r="M619" s="43"/>
    </row>
    <row r="620" spans="1:13" x14ac:dyDescent="0.25">
      <c r="A620" s="1"/>
      <c r="L620" s="1"/>
      <c r="M620" s="43"/>
    </row>
    <row r="621" spans="1:13" x14ac:dyDescent="0.25">
      <c r="A621" s="1"/>
      <c r="L621" s="1"/>
      <c r="M621" s="43"/>
    </row>
    <row r="622" spans="1:13" x14ac:dyDescent="0.25">
      <c r="A622" s="1"/>
      <c r="L622" s="1"/>
      <c r="M622" s="43"/>
    </row>
    <row r="623" spans="1:13" x14ac:dyDescent="0.25">
      <c r="A623" s="1"/>
      <c r="L623" s="1"/>
      <c r="M623" s="43"/>
    </row>
    <row r="624" spans="1:13" x14ac:dyDescent="0.25">
      <c r="A624" s="1"/>
      <c r="L624" s="1"/>
      <c r="M624" s="43"/>
    </row>
    <row r="625" spans="1:13" x14ac:dyDescent="0.25">
      <c r="A625" s="1"/>
      <c r="L625" s="1"/>
      <c r="M625" s="43"/>
    </row>
    <row r="626" spans="1:13" x14ac:dyDescent="0.25">
      <c r="A626" s="1"/>
      <c r="L626" s="1"/>
      <c r="M626" s="43"/>
    </row>
    <row r="627" spans="1:13" x14ac:dyDescent="0.25">
      <c r="A627" s="1"/>
      <c r="L627" s="1"/>
      <c r="M627" s="43"/>
    </row>
    <row r="628" spans="1:13" x14ac:dyDescent="0.25">
      <c r="A628" s="1"/>
      <c r="L628" s="1"/>
      <c r="M628" s="43"/>
    </row>
    <row r="629" spans="1:13" x14ac:dyDescent="0.25">
      <c r="A629" s="1"/>
      <c r="L629" s="1"/>
      <c r="M629" s="43"/>
    </row>
    <row r="630" spans="1:13" x14ac:dyDescent="0.25">
      <c r="A630" s="1"/>
      <c r="L630" s="1"/>
      <c r="M630" s="43"/>
    </row>
    <row r="631" spans="1:13" x14ac:dyDescent="0.25">
      <c r="A631" s="1"/>
      <c r="L631" s="1"/>
      <c r="M631" s="43"/>
    </row>
    <row r="632" spans="1:13" x14ac:dyDescent="0.25">
      <c r="A632" s="1"/>
      <c r="L632" s="1"/>
      <c r="M632" s="43"/>
    </row>
    <row r="633" spans="1:13" x14ac:dyDescent="0.25">
      <c r="A633" s="1"/>
      <c r="L633" s="1"/>
      <c r="M633" s="43"/>
    </row>
    <row r="634" spans="1:13" x14ac:dyDescent="0.25">
      <c r="A634" s="1"/>
      <c r="L634" s="1"/>
      <c r="M634" s="43"/>
    </row>
    <row r="635" spans="1:13" x14ac:dyDescent="0.25">
      <c r="A635" s="1"/>
      <c r="L635" s="1"/>
      <c r="M635" s="43"/>
    </row>
    <row r="636" spans="1:13" x14ac:dyDescent="0.25">
      <c r="A636" s="1"/>
      <c r="L636" s="1"/>
      <c r="M636" s="43"/>
    </row>
    <row r="637" spans="1:13" x14ac:dyDescent="0.25">
      <c r="A637" s="1"/>
      <c r="L637" s="1"/>
      <c r="M637" s="43"/>
    </row>
    <row r="638" spans="1:13" x14ac:dyDescent="0.25">
      <c r="A638" s="1"/>
      <c r="L638" s="1"/>
      <c r="M638" s="43"/>
    </row>
    <row r="639" spans="1:13" x14ac:dyDescent="0.25">
      <c r="A639" s="1"/>
      <c r="L639" s="1"/>
      <c r="M639" s="43"/>
    </row>
    <row r="640" spans="1:13" x14ac:dyDescent="0.25">
      <c r="A640" s="1"/>
      <c r="L640" s="1"/>
      <c r="M640" s="43"/>
    </row>
    <row r="641" spans="1:13" x14ac:dyDescent="0.25">
      <c r="A641" s="1"/>
      <c r="L641" s="1"/>
      <c r="M641" s="43"/>
    </row>
    <row r="642" spans="1:13" x14ac:dyDescent="0.25">
      <c r="A642" s="1"/>
      <c r="L642" s="1"/>
      <c r="M642" s="43"/>
    </row>
    <row r="643" spans="1:13" x14ac:dyDescent="0.25">
      <c r="A643" s="1"/>
      <c r="L643" s="1"/>
      <c r="M643" s="43"/>
    </row>
    <row r="644" spans="1:13" x14ac:dyDescent="0.25">
      <c r="A644" s="1"/>
      <c r="L644" s="1"/>
      <c r="M644" s="43"/>
    </row>
    <row r="645" spans="1:13" x14ac:dyDescent="0.25">
      <c r="A645" s="1"/>
      <c r="L645" s="1"/>
      <c r="M645" s="43"/>
    </row>
    <row r="646" spans="1:13" x14ac:dyDescent="0.25">
      <c r="A646" s="1"/>
      <c r="L646" s="1"/>
      <c r="M646" s="43"/>
    </row>
    <row r="647" spans="1:13" x14ac:dyDescent="0.25">
      <c r="A647" s="1"/>
      <c r="L647" s="1"/>
      <c r="M647" s="43"/>
    </row>
    <row r="648" spans="1:13" x14ac:dyDescent="0.25">
      <c r="A648" s="1"/>
      <c r="L648" s="1"/>
      <c r="M648" s="43"/>
    </row>
    <row r="649" spans="1:13" x14ac:dyDescent="0.25">
      <c r="A649" s="1"/>
      <c r="L649" s="1"/>
      <c r="M649" s="43"/>
    </row>
    <row r="650" spans="1:13" x14ac:dyDescent="0.25">
      <c r="A650" s="1"/>
      <c r="L650" s="1"/>
      <c r="M650" s="43"/>
    </row>
    <row r="651" spans="1:13" x14ac:dyDescent="0.25">
      <c r="A651" s="1"/>
      <c r="L651" s="1"/>
      <c r="M651" s="43"/>
    </row>
    <row r="652" spans="1:13" x14ac:dyDescent="0.25">
      <c r="A652" s="1"/>
      <c r="L652" s="1"/>
      <c r="M652" s="43"/>
    </row>
    <row r="653" spans="1:13" x14ac:dyDescent="0.25">
      <c r="A653" s="1"/>
      <c r="L653" s="1"/>
      <c r="M653" s="43"/>
    </row>
    <row r="654" spans="1:13" x14ac:dyDescent="0.25">
      <c r="A654" s="1"/>
      <c r="L654" s="1"/>
      <c r="M654" s="43"/>
    </row>
    <row r="655" spans="1:13" x14ac:dyDescent="0.25">
      <c r="A655" s="1"/>
      <c r="L655" s="1"/>
      <c r="M655" s="43"/>
    </row>
    <row r="656" spans="1:13" x14ac:dyDescent="0.25">
      <c r="A656" s="1"/>
      <c r="L656" s="1"/>
      <c r="M656" s="43"/>
    </row>
    <row r="657" spans="1:13" x14ac:dyDescent="0.25">
      <c r="A657" s="1"/>
      <c r="L657" s="1"/>
      <c r="M657" s="43"/>
    </row>
    <row r="658" spans="1:13" x14ac:dyDescent="0.25">
      <c r="A658" s="1"/>
      <c r="L658" s="1"/>
      <c r="M658" s="43"/>
    </row>
    <row r="659" spans="1:13" x14ac:dyDescent="0.25">
      <c r="A659" s="1"/>
      <c r="L659" s="1"/>
      <c r="M659" s="43"/>
    </row>
    <row r="660" spans="1:13" x14ac:dyDescent="0.25">
      <c r="A660" s="1"/>
      <c r="L660" s="1"/>
      <c r="M660" s="43"/>
    </row>
    <row r="661" spans="1:13" x14ac:dyDescent="0.25">
      <c r="A661" s="1"/>
      <c r="L661" s="1"/>
      <c r="M661" s="43"/>
    </row>
    <row r="662" spans="1:13" x14ac:dyDescent="0.25">
      <c r="A662" s="1"/>
      <c r="L662" s="1"/>
      <c r="M662" s="43"/>
    </row>
    <row r="663" spans="1:13" x14ac:dyDescent="0.25">
      <c r="A663" s="1"/>
      <c r="L663" s="1"/>
      <c r="M663" s="43"/>
    </row>
    <row r="664" spans="1:13" x14ac:dyDescent="0.25">
      <c r="A664" s="1"/>
      <c r="L664" s="1"/>
      <c r="M664" s="43"/>
    </row>
    <row r="665" spans="1:13" x14ac:dyDescent="0.25">
      <c r="A665" s="1"/>
      <c r="L665" s="1"/>
      <c r="M665" s="43"/>
    </row>
    <row r="666" spans="1:13" x14ac:dyDescent="0.25">
      <c r="A666" s="1"/>
      <c r="L666" s="1"/>
      <c r="M666" s="43"/>
    </row>
    <row r="667" spans="1:13" x14ac:dyDescent="0.25">
      <c r="A667" s="1"/>
      <c r="L667" s="1"/>
      <c r="M667" s="43"/>
    </row>
    <row r="668" spans="1:13" x14ac:dyDescent="0.25">
      <c r="A668" s="1"/>
      <c r="L668" s="1"/>
      <c r="M668" s="43"/>
    </row>
    <row r="669" spans="1:13" x14ac:dyDescent="0.25">
      <c r="A669" s="1"/>
      <c r="L669" s="1"/>
      <c r="M669" s="43"/>
    </row>
    <row r="670" spans="1:13" x14ac:dyDescent="0.25">
      <c r="A670" s="1"/>
      <c r="L670" s="1"/>
      <c r="M670" s="43"/>
    </row>
    <row r="671" spans="1:13" x14ac:dyDescent="0.25">
      <c r="A671" s="1"/>
      <c r="L671" s="1"/>
      <c r="M671" s="43"/>
    </row>
    <row r="672" spans="1:13" x14ac:dyDescent="0.25">
      <c r="A672" s="1"/>
      <c r="L672" s="1"/>
      <c r="M672" s="43"/>
    </row>
    <row r="673" spans="1:13" x14ac:dyDescent="0.25">
      <c r="A673" s="1"/>
      <c r="L673" s="1"/>
      <c r="M673" s="43"/>
    </row>
    <row r="674" spans="1:13" x14ac:dyDescent="0.25">
      <c r="A674" s="1"/>
      <c r="L674" s="1"/>
      <c r="M674" s="43"/>
    </row>
    <row r="675" spans="1:13" x14ac:dyDescent="0.25">
      <c r="A675" s="1"/>
      <c r="L675" s="1"/>
      <c r="M675" s="43"/>
    </row>
    <row r="676" spans="1:13" x14ac:dyDescent="0.25">
      <c r="A676" s="1"/>
      <c r="L676" s="1"/>
      <c r="M676" s="43"/>
    </row>
    <row r="677" spans="1:13" x14ac:dyDescent="0.25">
      <c r="A677" s="1"/>
      <c r="L677" s="1"/>
      <c r="M677" s="43"/>
    </row>
    <row r="678" spans="1:13" x14ac:dyDescent="0.25">
      <c r="A678" s="1"/>
      <c r="L678" s="1"/>
      <c r="M678" s="43"/>
    </row>
    <row r="679" spans="1:13" x14ac:dyDescent="0.25">
      <c r="A679" s="1"/>
      <c r="L679" s="1"/>
      <c r="M679" s="43"/>
    </row>
    <row r="680" spans="1:13" x14ac:dyDescent="0.25">
      <c r="A680" s="1"/>
      <c r="L680" s="1"/>
      <c r="M680" s="43"/>
    </row>
    <row r="681" spans="1:13" x14ac:dyDescent="0.25">
      <c r="A681" s="1"/>
      <c r="L681" s="1"/>
      <c r="M681" s="43"/>
    </row>
    <row r="682" spans="1:13" x14ac:dyDescent="0.25">
      <c r="A682" s="1"/>
      <c r="L682" s="1"/>
      <c r="M682" s="43"/>
    </row>
    <row r="683" spans="1:13" x14ac:dyDescent="0.25">
      <c r="A683" s="1"/>
      <c r="L683" s="1"/>
      <c r="M683" s="43"/>
    </row>
    <row r="684" spans="1:13" x14ac:dyDescent="0.25">
      <c r="A684" s="1"/>
      <c r="L684" s="1"/>
      <c r="M684" s="43"/>
    </row>
    <row r="685" spans="1:13" x14ac:dyDescent="0.25">
      <c r="A685" s="1"/>
      <c r="L685" s="1"/>
      <c r="M685" s="43"/>
    </row>
    <row r="686" spans="1:13" x14ac:dyDescent="0.25">
      <c r="A686" s="1"/>
      <c r="L686" s="1"/>
      <c r="M686" s="43"/>
    </row>
    <row r="687" spans="1:13" x14ac:dyDescent="0.25">
      <c r="A687" s="1"/>
      <c r="L687" s="1"/>
      <c r="M687" s="43"/>
    </row>
    <row r="688" spans="1:13" x14ac:dyDescent="0.25">
      <c r="A688" s="1"/>
      <c r="L688" s="1"/>
      <c r="M688" s="43"/>
    </row>
    <row r="689" spans="1:13" x14ac:dyDescent="0.25">
      <c r="A689" s="1"/>
      <c r="L689" s="1"/>
      <c r="M689" s="43"/>
    </row>
    <row r="690" spans="1:13" x14ac:dyDescent="0.25">
      <c r="A690" s="1"/>
      <c r="L690" s="1"/>
      <c r="M690" s="43"/>
    </row>
    <row r="691" spans="1:13" x14ac:dyDescent="0.25">
      <c r="A691" s="1"/>
      <c r="L691" s="1"/>
      <c r="M691" s="43"/>
    </row>
    <row r="692" spans="1:13" x14ac:dyDescent="0.25">
      <c r="A692" s="1"/>
      <c r="L692" s="1"/>
      <c r="M692" s="43"/>
    </row>
    <row r="693" spans="1:13" x14ac:dyDescent="0.25">
      <c r="A693" s="1"/>
      <c r="L693" s="1"/>
      <c r="M693" s="43"/>
    </row>
    <row r="694" spans="1:13" x14ac:dyDescent="0.25">
      <c r="A694" s="1"/>
      <c r="L694" s="1"/>
      <c r="M694" s="43"/>
    </row>
    <row r="695" spans="1:13" x14ac:dyDescent="0.25">
      <c r="A695" s="1"/>
      <c r="L695" s="1"/>
      <c r="M695" s="43"/>
    </row>
    <row r="696" spans="1:13" x14ac:dyDescent="0.25">
      <c r="A696" s="1"/>
      <c r="L696" s="1"/>
      <c r="M696" s="43"/>
    </row>
    <row r="697" spans="1:13" x14ac:dyDescent="0.25">
      <c r="A697" s="1"/>
      <c r="L697" s="1"/>
      <c r="M697" s="43"/>
    </row>
    <row r="698" spans="1:13" x14ac:dyDescent="0.25">
      <c r="A698" s="1"/>
      <c r="L698" s="1"/>
      <c r="M698" s="43"/>
    </row>
    <row r="699" spans="1:13" x14ac:dyDescent="0.25">
      <c r="A699" s="1"/>
      <c r="L699" s="1"/>
      <c r="M699" s="43"/>
    </row>
    <row r="700" spans="1:13" x14ac:dyDescent="0.25">
      <c r="A700" s="1"/>
      <c r="L700" s="1"/>
      <c r="M700" s="43"/>
    </row>
    <row r="701" spans="1:13" x14ac:dyDescent="0.25">
      <c r="A701" s="1"/>
      <c r="L701" s="1"/>
      <c r="M701" s="43"/>
    </row>
    <row r="702" spans="1:13" x14ac:dyDescent="0.25">
      <c r="A702" s="1"/>
      <c r="L702" s="1"/>
      <c r="M702" s="43"/>
    </row>
    <row r="703" spans="1:13" x14ac:dyDescent="0.25">
      <c r="A703" s="1"/>
      <c r="L703" s="1"/>
      <c r="M703" s="43"/>
    </row>
    <row r="704" spans="1:13" x14ac:dyDescent="0.25">
      <c r="A704" s="1"/>
      <c r="L704" s="1"/>
      <c r="M704" s="43"/>
    </row>
    <row r="705" spans="1:13" x14ac:dyDescent="0.25">
      <c r="A705" s="1"/>
      <c r="L705" s="1"/>
      <c r="M705" s="43"/>
    </row>
    <row r="706" spans="1:13" x14ac:dyDescent="0.25">
      <c r="A706" s="1"/>
      <c r="L706" s="1"/>
      <c r="M706" s="43"/>
    </row>
    <row r="707" spans="1:13" x14ac:dyDescent="0.25">
      <c r="A707" s="1"/>
      <c r="L707" s="1"/>
      <c r="M707" s="43"/>
    </row>
    <row r="708" spans="1:13" x14ac:dyDescent="0.25">
      <c r="A708" s="1"/>
      <c r="L708" s="1"/>
      <c r="M708" s="43"/>
    </row>
    <row r="709" spans="1:13" x14ac:dyDescent="0.25">
      <c r="A709" s="1"/>
      <c r="L709" s="1"/>
      <c r="M709" s="43"/>
    </row>
    <row r="710" spans="1:13" x14ac:dyDescent="0.25">
      <c r="A710" s="1"/>
      <c r="L710" s="1"/>
      <c r="M710" s="43"/>
    </row>
    <row r="711" spans="1:13" x14ac:dyDescent="0.25">
      <c r="A711" s="1"/>
      <c r="L711" s="1"/>
      <c r="M711" s="43"/>
    </row>
    <row r="712" spans="1:13" x14ac:dyDescent="0.25">
      <c r="A712" s="1"/>
      <c r="L712" s="1"/>
      <c r="M712" s="43"/>
    </row>
    <row r="713" spans="1:13" x14ac:dyDescent="0.25">
      <c r="A713" s="1"/>
      <c r="L713" s="1"/>
      <c r="M713" s="43"/>
    </row>
    <row r="714" spans="1:13" x14ac:dyDescent="0.25">
      <c r="A714" s="1"/>
      <c r="L714" s="1"/>
      <c r="M714" s="43"/>
    </row>
    <row r="715" spans="1:13" x14ac:dyDescent="0.25">
      <c r="A715" s="1"/>
      <c r="L715" s="1"/>
      <c r="M715" s="43"/>
    </row>
    <row r="716" spans="1:13" x14ac:dyDescent="0.25">
      <c r="A716" s="1"/>
      <c r="L716" s="1"/>
      <c r="M716" s="43"/>
    </row>
    <row r="717" spans="1:13" x14ac:dyDescent="0.25">
      <c r="A717" s="1"/>
      <c r="L717" s="1"/>
      <c r="M717" s="43"/>
    </row>
    <row r="718" spans="1:13" x14ac:dyDescent="0.25">
      <c r="A718" s="1"/>
      <c r="L718" s="1"/>
      <c r="M718" s="43"/>
    </row>
    <row r="719" spans="1:13" x14ac:dyDescent="0.25">
      <c r="A719" s="1"/>
      <c r="L719" s="1"/>
      <c r="M719" s="43"/>
    </row>
    <row r="720" spans="1:13" x14ac:dyDescent="0.25">
      <c r="A720" s="1"/>
      <c r="L720" s="1"/>
      <c r="M720" s="43"/>
    </row>
    <row r="721" spans="1:13" x14ac:dyDescent="0.25">
      <c r="A721" s="1"/>
      <c r="L721" s="1"/>
      <c r="M721" s="43"/>
    </row>
    <row r="722" spans="1:13" x14ac:dyDescent="0.25">
      <c r="A722" s="1"/>
      <c r="L722" s="1"/>
      <c r="M722" s="43"/>
    </row>
    <row r="723" spans="1:13" x14ac:dyDescent="0.25">
      <c r="A723" s="1"/>
      <c r="L723" s="1"/>
      <c r="M723" s="43"/>
    </row>
    <row r="724" spans="1:13" x14ac:dyDescent="0.25">
      <c r="A724" s="1"/>
      <c r="L724" s="1"/>
      <c r="M724" s="43"/>
    </row>
    <row r="725" spans="1:13" x14ac:dyDescent="0.25">
      <c r="A725" s="1"/>
      <c r="L725" s="1"/>
      <c r="M725" s="43"/>
    </row>
    <row r="726" spans="1:13" x14ac:dyDescent="0.25">
      <c r="A726" s="1"/>
      <c r="L726" s="1"/>
      <c r="M726" s="43"/>
    </row>
    <row r="727" spans="1:13" x14ac:dyDescent="0.25">
      <c r="A727" s="1"/>
      <c r="L727" s="1"/>
      <c r="M727" s="43"/>
    </row>
    <row r="728" spans="1:13" x14ac:dyDescent="0.25">
      <c r="A728" s="1"/>
      <c r="L728" s="1"/>
      <c r="M728" s="43"/>
    </row>
    <row r="729" spans="1:13" x14ac:dyDescent="0.25">
      <c r="A729" s="1"/>
      <c r="L729" s="1"/>
      <c r="M729" s="43"/>
    </row>
    <row r="730" spans="1:13" x14ac:dyDescent="0.25">
      <c r="A730" s="1"/>
      <c r="L730" s="1"/>
      <c r="M730" s="43"/>
    </row>
    <row r="731" spans="1:13" x14ac:dyDescent="0.25">
      <c r="A731" s="1"/>
      <c r="L731" s="1"/>
      <c r="M731" s="43"/>
    </row>
    <row r="732" spans="1:13" x14ac:dyDescent="0.25">
      <c r="A732" s="1"/>
      <c r="L732" s="1"/>
      <c r="M732" s="43"/>
    </row>
    <row r="733" spans="1:13" x14ac:dyDescent="0.25">
      <c r="A733" s="1"/>
      <c r="L733" s="1"/>
      <c r="M733" s="43"/>
    </row>
    <row r="734" spans="1:13" x14ac:dyDescent="0.25">
      <c r="A734" s="1"/>
      <c r="L734" s="1"/>
      <c r="M734" s="43"/>
    </row>
    <row r="735" spans="1:13" x14ac:dyDescent="0.25">
      <c r="A735" s="1"/>
      <c r="L735" s="1"/>
      <c r="M735" s="43"/>
    </row>
    <row r="736" spans="1:13" x14ac:dyDescent="0.25">
      <c r="A736" s="1"/>
      <c r="L736" s="1"/>
      <c r="M736" s="43"/>
    </row>
    <row r="737" spans="1:13" x14ac:dyDescent="0.25">
      <c r="A737" s="1"/>
      <c r="L737" s="1"/>
      <c r="M737" s="43"/>
    </row>
    <row r="738" spans="1:13" x14ac:dyDescent="0.25">
      <c r="A738" s="1"/>
      <c r="L738" s="1"/>
      <c r="M738" s="43"/>
    </row>
    <row r="739" spans="1:13" x14ac:dyDescent="0.25">
      <c r="A739" s="1"/>
      <c r="L739" s="1"/>
      <c r="M739" s="43"/>
    </row>
    <row r="740" spans="1:13" x14ac:dyDescent="0.25">
      <c r="A740" s="1"/>
      <c r="L740" s="1"/>
      <c r="M740" s="43"/>
    </row>
    <row r="741" spans="1:13" x14ac:dyDescent="0.25">
      <c r="A741" s="1"/>
      <c r="L741" s="1"/>
      <c r="M741" s="43"/>
    </row>
    <row r="742" spans="1:13" x14ac:dyDescent="0.25">
      <c r="A742" s="1"/>
      <c r="L742" s="1"/>
      <c r="M742" s="43"/>
    </row>
    <row r="743" spans="1:13" x14ac:dyDescent="0.25">
      <c r="A743" s="1"/>
      <c r="L743" s="1"/>
      <c r="M743" s="43"/>
    </row>
    <row r="744" spans="1:13" x14ac:dyDescent="0.25">
      <c r="A744" s="1"/>
      <c r="L744" s="1"/>
      <c r="M744" s="43"/>
    </row>
    <row r="745" spans="1:13" x14ac:dyDescent="0.25">
      <c r="A745" s="1"/>
      <c r="L745" s="1"/>
      <c r="M745" s="43"/>
    </row>
    <row r="746" spans="1:13" x14ac:dyDescent="0.25">
      <c r="A746" s="1"/>
      <c r="L746" s="1"/>
      <c r="M746" s="43"/>
    </row>
    <row r="747" spans="1:13" x14ac:dyDescent="0.25">
      <c r="A747" s="1"/>
      <c r="L747" s="1"/>
      <c r="M747" s="43"/>
    </row>
    <row r="748" spans="1:13" x14ac:dyDescent="0.25">
      <c r="A748" s="1"/>
      <c r="L748" s="1"/>
      <c r="M748" s="43"/>
    </row>
    <row r="749" spans="1:13" x14ac:dyDescent="0.25">
      <c r="A749" s="1"/>
      <c r="L749" s="1"/>
      <c r="M749" s="43"/>
    </row>
    <row r="750" spans="1:13" x14ac:dyDescent="0.25">
      <c r="A750" s="1"/>
      <c r="L750" s="1"/>
      <c r="M750" s="43"/>
    </row>
    <row r="751" spans="1:13" x14ac:dyDescent="0.25">
      <c r="A751" s="1"/>
      <c r="L751" s="1"/>
      <c r="M751" s="43"/>
    </row>
    <row r="752" spans="1:13" x14ac:dyDescent="0.25">
      <c r="A752" s="1"/>
      <c r="L752" s="1"/>
      <c r="M752" s="43"/>
    </row>
    <row r="753" spans="1:13" x14ac:dyDescent="0.25">
      <c r="A753" s="1"/>
      <c r="L753" s="1"/>
      <c r="M753" s="43"/>
    </row>
    <row r="754" spans="1:13" x14ac:dyDescent="0.25">
      <c r="A754" s="1"/>
      <c r="L754" s="1"/>
      <c r="M754" s="43"/>
    </row>
    <row r="755" spans="1:13" x14ac:dyDescent="0.25">
      <c r="A755" s="1"/>
      <c r="L755" s="1"/>
      <c r="M755" s="43"/>
    </row>
    <row r="756" spans="1:13" x14ac:dyDescent="0.25">
      <c r="A756" s="1"/>
      <c r="L756" s="1"/>
      <c r="M756" s="43"/>
    </row>
    <row r="757" spans="1:13" x14ac:dyDescent="0.25">
      <c r="A757" s="1"/>
      <c r="L757" s="1"/>
      <c r="M757" s="43"/>
    </row>
    <row r="758" spans="1:13" x14ac:dyDescent="0.25">
      <c r="A758" s="1"/>
      <c r="L758" s="1"/>
      <c r="M758" s="43"/>
    </row>
    <row r="759" spans="1:13" x14ac:dyDescent="0.25">
      <c r="A759" s="1"/>
      <c r="L759" s="1"/>
      <c r="M759" s="43"/>
    </row>
    <row r="760" spans="1:13" x14ac:dyDescent="0.25">
      <c r="A760" s="1"/>
      <c r="L760" s="1"/>
      <c r="M760" s="43"/>
    </row>
    <row r="761" spans="1:13" x14ac:dyDescent="0.25">
      <c r="A761" s="1"/>
      <c r="L761" s="1"/>
      <c r="M761" s="43"/>
    </row>
    <row r="762" spans="1:13" x14ac:dyDescent="0.25">
      <c r="A762" s="1"/>
      <c r="L762" s="1"/>
      <c r="M762" s="43"/>
    </row>
    <row r="763" spans="1:13" x14ac:dyDescent="0.25">
      <c r="A763" s="1"/>
      <c r="L763" s="1"/>
      <c r="M763" s="43"/>
    </row>
    <row r="764" spans="1:13" x14ac:dyDescent="0.25">
      <c r="A764" s="1"/>
      <c r="L764" s="1"/>
      <c r="M764" s="43"/>
    </row>
    <row r="765" spans="1:13" x14ac:dyDescent="0.25">
      <c r="A765" s="1"/>
      <c r="L765" s="1"/>
      <c r="M765" s="43"/>
    </row>
    <row r="766" spans="1:13" x14ac:dyDescent="0.25">
      <c r="A766" s="1"/>
      <c r="L766" s="1"/>
      <c r="M766" s="43"/>
    </row>
    <row r="767" spans="1:13" x14ac:dyDescent="0.25">
      <c r="A767" s="1"/>
      <c r="L767" s="1"/>
      <c r="M767" s="43"/>
    </row>
    <row r="768" spans="1:13" x14ac:dyDescent="0.25">
      <c r="A768" s="1"/>
      <c r="L768" s="1"/>
      <c r="M768" s="43"/>
    </row>
    <row r="769" spans="1:13" x14ac:dyDescent="0.25">
      <c r="A769" s="1"/>
      <c r="L769" s="1"/>
      <c r="M769" s="43"/>
    </row>
    <row r="770" spans="1:13" x14ac:dyDescent="0.25">
      <c r="A770" s="1"/>
      <c r="L770" s="1"/>
      <c r="M770" s="43"/>
    </row>
    <row r="771" spans="1:13" x14ac:dyDescent="0.25">
      <c r="A771" s="1"/>
      <c r="L771" s="1"/>
      <c r="M771" s="43"/>
    </row>
    <row r="772" spans="1:13" x14ac:dyDescent="0.25">
      <c r="A772" s="1"/>
      <c r="L772" s="1"/>
      <c r="M772" s="43"/>
    </row>
    <row r="773" spans="1:13" x14ac:dyDescent="0.25">
      <c r="A773" s="1"/>
      <c r="L773" s="1"/>
      <c r="M773" s="43"/>
    </row>
    <row r="774" spans="1:13" x14ac:dyDescent="0.25">
      <c r="A774" s="1"/>
      <c r="L774" s="1"/>
      <c r="M774" s="43"/>
    </row>
    <row r="775" spans="1:13" x14ac:dyDescent="0.25">
      <c r="A775" s="1"/>
      <c r="L775" s="1"/>
      <c r="M775" s="43"/>
    </row>
    <row r="776" spans="1:13" x14ac:dyDescent="0.25">
      <c r="A776" s="1"/>
      <c r="L776" s="1"/>
      <c r="M776" s="43"/>
    </row>
    <row r="777" spans="1:13" x14ac:dyDescent="0.25">
      <c r="A777" s="1"/>
      <c r="L777" s="1"/>
      <c r="M777" s="43"/>
    </row>
    <row r="778" spans="1:13" x14ac:dyDescent="0.25">
      <c r="A778" s="1"/>
      <c r="L778" s="1"/>
      <c r="M778" s="43"/>
    </row>
    <row r="779" spans="1:13" x14ac:dyDescent="0.25">
      <c r="A779" s="1"/>
      <c r="L779" s="1"/>
      <c r="M779" s="43"/>
    </row>
    <row r="780" spans="1:13" x14ac:dyDescent="0.25">
      <c r="A780" s="1"/>
      <c r="L780" s="1"/>
      <c r="M780" s="43"/>
    </row>
    <row r="781" spans="1:13" x14ac:dyDescent="0.25">
      <c r="A781" s="1"/>
      <c r="L781" s="1"/>
      <c r="M781" s="43"/>
    </row>
    <row r="782" spans="1:13" x14ac:dyDescent="0.25">
      <c r="A782" s="1"/>
      <c r="L782" s="1"/>
      <c r="M782" s="43"/>
    </row>
    <row r="783" spans="1:13" x14ac:dyDescent="0.25">
      <c r="A783" s="1"/>
      <c r="L783" s="1"/>
      <c r="M783" s="43"/>
    </row>
    <row r="784" spans="1:13" x14ac:dyDescent="0.25">
      <c r="A784" s="1"/>
      <c r="L784" s="1"/>
      <c r="M784" s="43"/>
    </row>
    <row r="785" spans="1:13" x14ac:dyDescent="0.25">
      <c r="A785" s="1"/>
      <c r="L785" s="1"/>
      <c r="M785" s="43"/>
    </row>
    <row r="786" spans="1:13" x14ac:dyDescent="0.25">
      <c r="A786" s="1"/>
      <c r="L786" s="1"/>
      <c r="M786" s="43"/>
    </row>
    <row r="787" spans="1:13" x14ac:dyDescent="0.25">
      <c r="A787" s="1"/>
      <c r="L787" s="1"/>
      <c r="M787" s="43"/>
    </row>
    <row r="788" spans="1:13" x14ac:dyDescent="0.25">
      <c r="A788" s="1"/>
      <c r="L788" s="1"/>
      <c r="M788" s="43"/>
    </row>
    <row r="789" spans="1:13" x14ac:dyDescent="0.25">
      <c r="A789" s="1"/>
      <c r="L789" s="1"/>
      <c r="M789" s="43"/>
    </row>
    <row r="790" spans="1:13" x14ac:dyDescent="0.25">
      <c r="A790" s="1"/>
      <c r="L790" s="1"/>
      <c r="M790" s="43"/>
    </row>
    <row r="791" spans="1:13" x14ac:dyDescent="0.25">
      <c r="A791" s="1"/>
      <c r="L791" s="1"/>
      <c r="M791" s="43"/>
    </row>
    <row r="792" spans="1:13" x14ac:dyDescent="0.25">
      <c r="A792" s="1"/>
      <c r="L792" s="1"/>
      <c r="M792" s="43"/>
    </row>
    <row r="793" spans="1:13" x14ac:dyDescent="0.25">
      <c r="A793" s="1"/>
      <c r="L793" s="1"/>
      <c r="M793" s="43"/>
    </row>
    <row r="794" spans="1:13" x14ac:dyDescent="0.25">
      <c r="A794" s="1"/>
      <c r="L794" s="1"/>
      <c r="M794" s="43"/>
    </row>
    <row r="795" spans="1:13" x14ac:dyDescent="0.25">
      <c r="A795" s="1"/>
      <c r="L795" s="1"/>
      <c r="M795" s="43"/>
    </row>
    <row r="796" spans="1:13" x14ac:dyDescent="0.25">
      <c r="A796" s="1"/>
      <c r="L796" s="1"/>
      <c r="M796" s="43"/>
    </row>
    <row r="797" spans="1:13" x14ac:dyDescent="0.25">
      <c r="A797" s="1"/>
      <c r="L797" s="1"/>
      <c r="M797" s="43"/>
    </row>
    <row r="798" spans="1:13" x14ac:dyDescent="0.25">
      <c r="A798" s="1"/>
      <c r="L798" s="1"/>
      <c r="M798" s="43"/>
    </row>
    <row r="799" spans="1:13" x14ac:dyDescent="0.25">
      <c r="A799" s="1"/>
      <c r="L799" s="1"/>
      <c r="M799" s="43"/>
    </row>
    <row r="800" spans="1:13" x14ac:dyDescent="0.25">
      <c r="A800" s="1"/>
      <c r="L800" s="1"/>
      <c r="M800" s="43"/>
    </row>
    <row r="801" spans="1:13" x14ac:dyDescent="0.25">
      <c r="A801" s="1"/>
      <c r="L801" s="1"/>
      <c r="M801" s="43"/>
    </row>
    <row r="802" spans="1:13" x14ac:dyDescent="0.25">
      <c r="A802" s="1"/>
      <c r="L802" s="1"/>
      <c r="M802" s="43"/>
    </row>
    <row r="803" spans="1:13" x14ac:dyDescent="0.25">
      <c r="A803" s="1"/>
      <c r="L803" s="1"/>
      <c r="M803" s="43"/>
    </row>
    <row r="804" spans="1:13" x14ac:dyDescent="0.25">
      <c r="A804" s="1"/>
      <c r="L804" s="1"/>
      <c r="M804" s="43"/>
    </row>
    <row r="805" spans="1:13" x14ac:dyDescent="0.25">
      <c r="A805" s="1"/>
      <c r="L805" s="1"/>
      <c r="M805" s="43"/>
    </row>
    <row r="806" spans="1:13" x14ac:dyDescent="0.25">
      <c r="A806" s="1"/>
      <c r="L806" s="1"/>
      <c r="M806" s="43"/>
    </row>
    <row r="807" spans="1:13" x14ac:dyDescent="0.25">
      <c r="A807" s="1"/>
      <c r="L807" s="1"/>
      <c r="M807" s="43"/>
    </row>
    <row r="808" spans="1:13" x14ac:dyDescent="0.25">
      <c r="A808" s="1"/>
      <c r="L808" s="1"/>
      <c r="M808" s="43"/>
    </row>
    <row r="809" spans="1:13" x14ac:dyDescent="0.25">
      <c r="A809" s="1"/>
      <c r="L809" s="1"/>
      <c r="M809" s="43"/>
    </row>
    <row r="810" spans="1:13" x14ac:dyDescent="0.25">
      <c r="A810" s="1"/>
      <c r="L810" s="1"/>
      <c r="M810" s="43"/>
    </row>
    <row r="811" spans="1:13" x14ac:dyDescent="0.25">
      <c r="A811" s="1"/>
      <c r="L811" s="1"/>
      <c r="M811" s="43"/>
    </row>
    <row r="812" spans="1:13" x14ac:dyDescent="0.25">
      <c r="A812" s="1"/>
      <c r="L812" s="1"/>
      <c r="M812" s="43"/>
    </row>
    <row r="813" spans="1:13" x14ac:dyDescent="0.25">
      <c r="A813" s="1"/>
      <c r="L813" s="1"/>
      <c r="M813" s="43"/>
    </row>
    <row r="814" spans="1:13" x14ac:dyDescent="0.25">
      <c r="A814" s="1"/>
      <c r="L814" s="1"/>
      <c r="M814" s="43"/>
    </row>
    <row r="815" spans="1:13" x14ac:dyDescent="0.25">
      <c r="A815" s="1"/>
      <c r="L815" s="1"/>
      <c r="M815" s="43"/>
    </row>
    <row r="816" spans="1:13" x14ac:dyDescent="0.25">
      <c r="A816" s="1"/>
      <c r="L816" s="1"/>
      <c r="M816" s="43"/>
    </row>
    <row r="817" spans="1:13" x14ac:dyDescent="0.25">
      <c r="A817" s="1"/>
      <c r="L817" s="1"/>
      <c r="M817" s="43"/>
    </row>
    <row r="818" spans="1:13" x14ac:dyDescent="0.25">
      <c r="A818" s="1"/>
      <c r="L818" s="1"/>
      <c r="M818" s="43"/>
    </row>
    <row r="819" spans="1:13" x14ac:dyDescent="0.25">
      <c r="A819" s="1"/>
      <c r="L819" s="1"/>
      <c r="M819" s="43"/>
    </row>
    <row r="820" spans="1:13" x14ac:dyDescent="0.25">
      <c r="A820" s="1"/>
      <c r="L820" s="1"/>
      <c r="M820" s="43"/>
    </row>
    <row r="821" spans="1:13" x14ac:dyDescent="0.25">
      <c r="A821" s="1"/>
      <c r="L821" s="1"/>
      <c r="M821" s="43"/>
    </row>
    <row r="822" spans="1:13" x14ac:dyDescent="0.25">
      <c r="A822" s="1"/>
      <c r="L822" s="1"/>
      <c r="M822" s="43"/>
    </row>
    <row r="823" spans="1:13" x14ac:dyDescent="0.25">
      <c r="A823" s="1"/>
      <c r="L823" s="1"/>
      <c r="M823" s="43"/>
    </row>
    <row r="824" spans="1:13" x14ac:dyDescent="0.25">
      <c r="A824" s="1"/>
      <c r="L824" s="1"/>
      <c r="M824" s="43"/>
    </row>
    <row r="825" spans="1:13" x14ac:dyDescent="0.25">
      <c r="A825" s="1"/>
      <c r="L825" s="1"/>
      <c r="M825" s="43"/>
    </row>
    <row r="826" spans="1:13" x14ac:dyDescent="0.25">
      <c r="A826" s="1"/>
      <c r="L826" s="1"/>
      <c r="M826" s="43"/>
    </row>
    <row r="827" spans="1:13" x14ac:dyDescent="0.25">
      <c r="A827" s="1"/>
      <c r="L827" s="1"/>
      <c r="M827" s="43"/>
    </row>
    <row r="828" spans="1:13" x14ac:dyDescent="0.25">
      <c r="A828" s="1"/>
      <c r="L828" s="1"/>
      <c r="M828" s="43"/>
    </row>
    <row r="829" spans="1:13" x14ac:dyDescent="0.25">
      <c r="A829" s="1"/>
      <c r="L829" s="1"/>
      <c r="M829" s="43"/>
    </row>
    <row r="830" spans="1:13" x14ac:dyDescent="0.25">
      <c r="A830" s="1"/>
      <c r="L830" s="1"/>
      <c r="M830" s="43"/>
    </row>
    <row r="831" spans="1:13" x14ac:dyDescent="0.25">
      <c r="A831" s="1"/>
      <c r="L831" s="1"/>
      <c r="M831" s="43"/>
    </row>
    <row r="832" spans="1:13" x14ac:dyDescent="0.25">
      <c r="A832" s="1"/>
      <c r="L832" s="1"/>
      <c r="M832" s="43"/>
    </row>
    <row r="833" spans="1:13" x14ac:dyDescent="0.25">
      <c r="A833" s="1"/>
      <c r="L833" s="1"/>
      <c r="M833" s="43"/>
    </row>
    <row r="834" spans="1:13" x14ac:dyDescent="0.25">
      <c r="A834" s="1"/>
      <c r="L834" s="1"/>
      <c r="M834" s="43"/>
    </row>
    <row r="835" spans="1:13" x14ac:dyDescent="0.25">
      <c r="A835" s="1"/>
      <c r="L835" s="1"/>
      <c r="M835" s="43"/>
    </row>
    <row r="836" spans="1:13" x14ac:dyDescent="0.25">
      <c r="A836" s="1"/>
      <c r="L836" s="1"/>
      <c r="M836" s="43"/>
    </row>
    <row r="837" spans="1:13" x14ac:dyDescent="0.25">
      <c r="A837" s="1"/>
      <c r="L837" s="1"/>
      <c r="M837" s="43"/>
    </row>
    <row r="838" spans="1:13" x14ac:dyDescent="0.25">
      <c r="A838" s="1"/>
      <c r="L838" s="1"/>
      <c r="M838" s="43"/>
    </row>
    <row r="839" spans="1:13" x14ac:dyDescent="0.25">
      <c r="A839" s="1"/>
      <c r="L839" s="1"/>
      <c r="M839" s="43"/>
    </row>
    <row r="840" spans="1:13" x14ac:dyDescent="0.25">
      <c r="A840" s="1"/>
      <c r="L840" s="1"/>
      <c r="M840" s="43"/>
    </row>
    <row r="841" spans="1:13" x14ac:dyDescent="0.25">
      <c r="A841" s="1"/>
      <c r="L841" s="1"/>
      <c r="M841" s="43"/>
    </row>
    <row r="842" spans="1:13" x14ac:dyDescent="0.25">
      <c r="A842" s="1"/>
      <c r="L842" s="1"/>
      <c r="M842" s="43"/>
    </row>
    <row r="843" spans="1:13" x14ac:dyDescent="0.25">
      <c r="A843" s="1"/>
      <c r="L843" s="1"/>
      <c r="M843" s="43"/>
    </row>
    <row r="844" spans="1:13" x14ac:dyDescent="0.25">
      <c r="A844" s="1"/>
      <c r="L844" s="1"/>
      <c r="M844" s="43"/>
    </row>
    <row r="845" spans="1:13" x14ac:dyDescent="0.25">
      <c r="A845" s="1"/>
      <c r="L845" s="1"/>
      <c r="M845" s="43"/>
    </row>
    <row r="846" spans="1:13" x14ac:dyDescent="0.25">
      <c r="A846" s="1"/>
      <c r="L846" s="1"/>
      <c r="M846" s="43"/>
    </row>
    <row r="847" spans="1:13" x14ac:dyDescent="0.25">
      <c r="A847" s="1"/>
      <c r="L847" s="1"/>
      <c r="M847" s="43"/>
    </row>
    <row r="848" spans="1:13" x14ac:dyDescent="0.25">
      <c r="A848" s="1"/>
      <c r="L848" s="1"/>
      <c r="M848" s="43"/>
    </row>
    <row r="849" spans="1:13" x14ac:dyDescent="0.25">
      <c r="A849" s="1"/>
      <c r="L849" s="1"/>
      <c r="M849" s="43"/>
    </row>
    <row r="850" spans="1:13" x14ac:dyDescent="0.25">
      <c r="A850" s="1"/>
      <c r="L850" s="1"/>
      <c r="M850" s="43"/>
    </row>
    <row r="851" spans="1:13" x14ac:dyDescent="0.25">
      <c r="A851" s="1"/>
      <c r="L851" s="1"/>
      <c r="M851" s="43"/>
    </row>
    <row r="852" spans="1:13" x14ac:dyDescent="0.25">
      <c r="A852" s="1"/>
      <c r="L852" s="1"/>
      <c r="M852" s="43"/>
    </row>
    <row r="853" spans="1:13" x14ac:dyDescent="0.25">
      <c r="A853" s="1"/>
      <c r="L853" s="1"/>
      <c r="M853" s="43"/>
    </row>
    <row r="854" spans="1:13" x14ac:dyDescent="0.25">
      <c r="A854" s="1"/>
      <c r="L854" s="1"/>
      <c r="M854" s="43"/>
    </row>
    <row r="855" spans="1:13" x14ac:dyDescent="0.25">
      <c r="A855" s="1"/>
      <c r="L855" s="1"/>
      <c r="M855" s="43"/>
    </row>
    <row r="856" spans="1:13" x14ac:dyDescent="0.25">
      <c r="A856" s="1"/>
      <c r="L856" s="1"/>
      <c r="M856" s="43"/>
    </row>
    <row r="857" spans="1:13" x14ac:dyDescent="0.25">
      <c r="A857" s="1"/>
      <c r="L857" s="1"/>
      <c r="M857" s="43"/>
    </row>
    <row r="858" spans="1:13" x14ac:dyDescent="0.25">
      <c r="A858" s="1"/>
      <c r="L858" s="1"/>
      <c r="M858" s="43"/>
    </row>
    <row r="859" spans="1:13" x14ac:dyDescent="0.25">
      <c r="A859" s="1"/>
      <c r="L859" s="1"/>
      <c r="M859" s="43"/>
    </row>
    <row r="860" spans="1:13" x14ac:dyDescent="0.25">
      <c r="A860" s="1"/>
      <c r="L860" s="1"/>
      <c r="M860" s="43"/>
    </row>
    <row r="861" spans="1:13" x14ac:dyDescent="0.25">
      <c r="A861" s="1"/>
      <c r="L861" s="1"/>
      <c r="M861" s="43"/>
    </row>
    <row r="862" spans="1:13" x14ac:dyDescent="0.25">
      <c r="A862" s="1"/>
      <c r="L862" s="1"/>
      <c r="M862" s="43"/>
    </row>
    <row r="863" spans="1:13" x14ac:dyDescent="0.25">
      <c r="A863" s="1"/>
      <c r="L863" s="1"/>
      <c r="M863" s="43"/>
    </row>
    <row r="864" spans="1:13" x14ac:dyDescent="0.25">
      <c r="A864" s="1"/>
      <c r="L864" s="1"/>
      <c r="M864" s="43"/>
    </row>
    <row r="865" spans="1:13" x14ac:dyDescent="0.25">
      <c r="A865" s="1"/>
      <c r="L865" s="1"/>
      <c r="M865" s="43"/>
    </row>
    <row r="866" spans="1:13" x14ac:dyDescent="0.25">
      <c r="A866" s="1"/>
      <c r="L866" s="1"/>
      <c r="M866" s="43"/>
    </row>
    <row r="867" spans="1:13" x14ac:dyDescent="0.25">
      <c r="A867" s="1"/>
      <c r="L867" s="1"/>
      <c r="M867" s="43"/>
    </row>
    <row r="868" spans="1:13" x14ac:dyDescent="0.25">
      <c r="A868" s="1"/>
      <c r="L868" s="1"/>
      <c r="M868" s="43"/>
    </row>
    <row r="869" spans="1:13" x14ac:dyDescent="0.25">
      <c r="A869" s="1"/>
      <c r="L869" s="1"/>
      <c r="M869" s="43"/>
    </row>
    <row r="870" spans="1:13" x14ac:dyDescent="0.25">
      <c r="A870" s="1"/>
      <c r="L870" s="1"/>
      <c r="M870" s="43"/>
    </row>
    <row r="871" spans="1:13" x14ac:dyDescent="0.25">
      <c r="A871" s="1"/>
      <c r="L871" s="1"/>
      <c r="M871" s="43"/>
    </row>
    <row r="872" spans="1:13" x14ac:dyDescent="0.25">
      <c r="A872" s="1"/>
      <c r="L872" s="1"/>
      <c r="M872" s="43"/>
    </row>
    <row r="873" spans="1:13" x14ac:dyDescent="0.25">
      <c r="A873" s="1"/>
      <c r="L873" s="1"/>
      <c r="M873" s="43"/>
    </row>
    <row r="874" spans="1:13" x14ac:dyDescent="0.25">
      <c r="A874" s="1"/>
      <c r="L874" s="1"/>
      <c r="M874" s="43"/>
    </row>
    <row r="875" spans="1:13" x14ac:dyDescent="0.25">
      <c r="A875" s="1"/>
      <c r="L875" s="1"/>
      <c r="M875" s="43"/>
    </row>
    <row r="876" spans="1:13" x14ac:dyDescent="0.25">
      <c r="A876" s="1"/>
      <c r="L876" s="1"/>
      <c r="M876" s="43"/>
    </row>
    <row r="877" spans="1:13" x14ac:dyDescent="0.25">
      <c r="A877" s="1"/>
      <c r="L877" s="1"/>
      <c r="M877" s="43"/>
    </row>
    <row r="878" spans="1:13" x14ac:dyDescent="0.25">
      <c r="A878" s="1"/>
      <c r="L878" s="1"/>
      <c r="M878" s="43"/>
    </row>
    <row r="879" spans="1:13" x14ac:dyDescent="0.25">
      <c r="A879" s="1"/>
      <c r="L879" s="1"/>
      <c r="M879" s="43"/>
    </row>
    <row r="880" spans="1:13" x14ac:dyDescent="0.25">
      <c r="A880" s="1"/>
      <c r="L880" s="1"/>
      <c r="M880" s="43"/>
    </row>
    <row r="881" spans="1:13" x14ac:dyDescent="0.25">
      <c r="A881" s="1"/>
      <c r="L881" s="1"/>
      <c r="M881" s="43"/>
    </row>
    <row r="882" spans="1:13" x14ac:dyDescent="0.25">
      <c r="A882" s="1"/>
      <c r="L882" s="1"/>
      <c r="M882" s="43"/>
    </row>
    <row r="883" spans="1:13" x14ac:dyDescent="0.25">
      <c r="A883" s="1"/>
      <c r="L883" s="1"/>
      <c r="M883" s="43"/>
    </row>
    <row r="884" spans="1:13" x14ac:dyDescent="0.25">
      <c r="A884" s="1"/>
      <c r="L884" s="1"/>
      <c r="M884" s="43"/>
    </row>
    <row r="885" spans="1:13" x14ac:dyDescent="0.25">
      <c r="A885" s="1"/>
      <c r="L885" s="1"/>
      <c r="M885" s="43"/>
    </row>
    <row r="886" spans="1:13" x14ac:dyDescent="0.25">
      <c r="A886" s="1"/>
      <c r="L886" s="1"/>
      <c r="M886" s="43"/>
    </row>
    <row r="887" spans="1:13" x14ac:dyDescent="0.25">
      <c r="A887" s="1"/>
      <c r="L887" s="1"/>
      <c r="M887" s="43"/>
    </row>
    <row r="888" spans="1:13" x14ac:dyDescent="0.25">
      <c r="A888" s="1"/>
      <c r="L888" s="1"/>
      <c r="M888" s="43"/>
    </row>
    <row r="889" spans="1:13" x14ac:dyDescent="0.25">
      <c r="A889" s="1"/>
      <c r="L889" s="1"/>
      <c r="M889" s="43"/>
    </row>
    <row r="890" spans="1:13" x14ac:dyDescent="0.25">
      <c r="A890" s="1"/>
      <c r="L890" s="1"/>
      <c r="M890" s="43"/>
    </row>
    <row r="891" spans="1:13" x14ac:dyDescent="0.25">
      <c r="A891" s="1"/>
      <c r="L891" s="1"/>
      <c r="M891" s="43"/>
    </row>
    <row r="892" spans="1:13" x14ac:dyDescent="0.25">
      <c r="A892" s="1"/>
      <c r="L892" s="1"/>
      <c r="M892" s="43"/>
    </row>
    <row r="893" spans="1:13" x14ac:dyDescent="0.25">
      <c r="A893" s="1"/>
      <c r="L893" s="1"/>
      <c r="M893" s="43"/>
    </row>
    <row r="894" spans="1:13" x14ac:dyDescent="0.25">
      <c r="A894" s="1"/>
      <c r="L894" s="1"/>
      <c r="M894" s="43"/>
    </row>
    <row r="895" spans="1:13" x14ac:dyDescent="0.25">
      <c r="A895" s="1"/>
      <c r="L895" s="1"/>
      <c r="M895" s="43"/>
    </row>
    <row r="896" spans="1:13" x14ac:dyDescent="0.25">
      <c r="A896" s="1"/>
      <c r="L896" s="1"/>
      <c r="M896" s="43"/>
    </row>
    <row r="897" spans="1:13" x14ac:dyDescent="0.25">
      <c r="A897" s="1"/>
      <c r="L897" s="1"/>
      <c r="M897" s="43"/>
    </row>
    <row r="898" spans="1:13" x14ac:dyDescent="0.25">
      <c r="A898" s="1"/>
      <c r="L898" s="1"/>
      <c r="M898" s="43"/>
    </row>
    <row r="899" spans="1:13" x14ac:dyDescent="0.25">
      <c r="A899" s="1"/>
      <c r="L899" s="1"/>
      <c r="M899" s="43"/>
    </row>
    <row r="900" spans="1:13" x14ac:dyDescent="0.25">
      <c r="A900" s="1"/>
      <c r="L900" s="1"/>
      <c r="M900" s="43"/>
    </row>
    <row r="901" spans="1:13" x14ac:dyDescent="0.25">
      <c r="A901" s="1"/>
      <c r="L901" s="1"/>
      <c r="M901" s="43"/>
    </row>
    <row r="902" spans="1:13" x14ac:dyDescent="0.25">
      <c r="A902" s="1"/>
      <c r="L902" s="1"/>
      <c r="M902" s="43"/>
    </row>
    <row r="903" spans="1:13" x14ac:dyDescent="0.25">
      <c r="A903" s="1"/>
      <c r="L903" s="1"/>
      <c r="M903" s="43"/>
    </row>
    <row r="904" spans="1:13" x14ac:dyDescent="0.25">
      <c r="A904" s="1"/>
      <c r="L904" s="1"/>
      <c r="M904" s="43"/>
    </row>
    <row r="905" spans="1:13" x14ac:dyDescent="0.25">
      <c r="A905" s="1"/>
      <c r="L905" s="1"/>
      <c r="M905" s="43"/>
    </row>
    <row r="906" spans="1:13" x14ac:dyDescent="0.25">
      <c r="A906" s="1"/>
      <c r="L906" s="1"/>
      <c r="M906" s="43"/>
    </row>
    <row r="907" spans="1:13" x14ac:dyDescent="0.25">
      <c r="A907" s="1"/>
      <c r="L907" s="1"/>
      <c r="M907" s="43"/>
    </row>
    <row r="908" spans="1:13" x14ac:dyDescent="0.25">
      <c r="A908" s="1"/>
      <c r="L908" s="1"/>
      <c r="M908" s="43"/>
    </row>
    <row r="909" spans="1:13" x14ac:dyDescent="0.25">
      <c r="A909" s="1"/>
      <c r="L909" s="1"/>
      <c r="M909" s="43"/>
    </row>
    <row r="910" spans="1:13" x14ac:dyDescent="0.25">
      <c r="A910" s="1"/>
      <c r="L910" s="1"/>
      <c r="M910" s="43"/>
    </row>
    <row r="911" spans="1:13" x14ac:dyDescent="0.25">
      <c r="A911" s="1"/>
      <c r="L911" s="1"/>
      <c r="M911" s="43"/>
    </row>
    <row r="912" spans="1:13" x14ac:dyDescent="0.25">
      <c r="A912" s="1"/>
      <c r="L912" s="1"/>
      <c r="M912" s="43"/>
    </row>
    <row r="913" spans="1:13" x14ac:dyDescent="0.25">
      <c r="A913" s="1"/>
      <c r="L913" s="1"/>
      <c r="M913" s="43"/>
    </row>
    <row r="914" spans="1:13" x14ac:dyDescent="0.25">
      <c r="A914" s="1"/>
      <c r="L914" s="1"/>
      <c r="M914" s="43"/>
    </row>
    <row r="915" spans="1:13" x14ac:dyDescent="0.25">
      <c r="A915" s="1"/>
      <c r="L915" s="1"/>
      <c r="M915" s="43"/>
    </row>
    <row r="916" spans="1:13" x14ac:dyDescent="0.25">
      <c r="A916" s="1"/>
      <c r="L916" s="1"/>
      <c r="M916" s="43"/>
    </row>
    <row r="917" spans="1:13" x14ac:dyDescent="0.25">
      <c r="A917" s="1"/>
      <c r="L917" s="1"/>
      <c r="M917" s="43"/>
    </row>
    <row r="918" spans="1:13" x14ac:dyDescent="0.25">
      <c r="A918" s="1"/>
      <c r="L918" s="1"/>
      <c r="M918" s="43"/>
    </row>
    <row r="919" spans="1:13" x14ac:dyDescent="0.25">
      <c r="A919" s="1"/>
      <c r="L919" s="1"/>
      <c r="M919" s="43"/>
    </row>
    <row r="920" spans="1:13" x14ac:dyDescent="0.25">
      <c r="A920" s="1"/>
      <c r="L920" s="1"/>
      <c r="M920" s="43"/>
    </row>
    <row r="921" spans="1:13" x14ac:dyDescent="0.25">
      <c r="A921" s="1"/>
      <c r="L921" s="1"/>
      <c r="M921" s="43"/>
    </row>
    <row r="922" spans="1:13" x14ac:dyDescent="0.25">
      <c r="A922" s="1"/>
      <c r="L922" s="1"/>
      <c r="M922" s="43"/>
    </row>
    <row r="923" spans="1:13" x14ac:dyDescent="0.25">
      <c r="A923" s="1"/>
      <c r="L923" s="1"/>
      <c r="M923" s="43"/>
    </row>
    <row r="924" spans="1:13" x14ac:dyDescent="0.25">
      <c r="A924" s="1"/>
      <c r="L924" s="1"/>
      <c r="M924" s="43"/>
    </row>
    <row r="925" spans="1:13" x14ac:dyDescent="0.25">
      <c r="A925" s="1"/>
      <c r="L925" s="1"/>
      <c r="M925" s="43"/>
    </row>
    <row r="926" spans="1:13" x14ac:dyDescent="0.25">
      <c r="A926" s="1"/>
      <c r="L926" s="1"/>
      <c r="M926" s="43"/>
    </row>
    <row r="927" spans="1:13" x14ac:dyDescent="0.25">
      <c r="A927" s="1"/>
      <c r="L927" s="1"/>
      <c r="M927" s="43"/>
    </row>
    <row r="928" spans="1:13" x14ac:dyDescent="0.25">
      <c r="A928" s="1"/>
      <c r="L928" s="1"/>
      <c r="M928" s="43"/>
    </row>
    <row r="929" spans="1:13" x14ac:dyDescent="0.25">
      <c r="A929" s="1"/>
      <c r="L929" s="1"/>
      <c r="M929" s="43"/>
    </row>
    <row r="930" spans="1:13" x14ac:dyDescent="0.25">
      <c r="A930" s="1"/>
      <c r="L930" s="1"/>
      <c r="M930" s="43"/>
    </row>
    <row r="931" spans="1:13" x14ac:dyDescent="0.25">
      <c r="A931" s="1"/>
      <c r="L931" s="1"/>
      <c r="M931" s="43"/>
    </row>
    <row r="932" spans="1:13" x14ac:dyDescent="0.25">
      <c r="A932" s="1"/>
      <c r="L932" s="1"/>
      <c r="M932" s="43"/>
    </row>
    <row r="933" spans="1:13" x14ac:dyDescent="0.25">
      <c r="A933" s="1"/>
      <c r="L933" s="1"/>
      <c r="M933" s="43"/>
    </row>
    <row r="934" spans="1:13" x14ac:dyDescent="0.25">
      <c r="A934" s="1"/>
      <c r="L934" s="1"/>
      <c r="M934" s="43"/>
    </row>
    <row r="935" spans="1:13" x14ac:dyDescent="0.25">
      <c r="A935" s="1"/>
      <c r="L935" s="1"/>
      <c r="M935" s="43"/>
    </row>
    <row r="936" spans="1:13" x14ac:dyDescent="0.25">
      <c r="A936" s="1"/>
      <c r="L936" s="1"/>
      <c r="M936" s="43"/>
    </row>
    <row r="937" spans="1:13" x14ac:dyDescent="0.25">
      <c r="A937" s="1"/>
      <c r="L937" s="1"/>
      <c r="M937" s="43"/>
    </row>
    <row r="938" spans="1:13" x14ac:dyDescent="0.25">
      <c r="A938" s="1"/>
      <c r="L938" s="1"/>
      <c r="M938" s="43"/>
    </row>
    <row r="939" spans="1:13" x14ac:dyDescent="0.25">
      <c r="A939" s="1"/>
      <c r="L939" s="1"/>
      <c r="M939" s="43"/>
    </row>
    <row r="940" spans="1:13" x14ac:dyDescent="0.25">
      <c r="A940" s="1"/>
      <c r="L940" s="1"/>
      <c r="M940" s="43"/>
    </row>
    <row r="941" spans="1:13" x14ac:dyDescent="0.25">
      <c r="A941" s="1"/>
      <c r="L941" s="1"/>
      <c r="M941" s="43"/>
    </row>
    <row r="942" spans="1:13" x14ac:dyDescent="0.25">
      <c r="A942" s="1"/>
      <c r="L942" s="1"/>
      <c r="M942" s="43"/>
    </row>
    <row r="943" spans="1:13" x14ac:dyDescent="0.25">
      <c r="A943" s="1"/>
      <c r="L943" s="1"/>
      <c r="M943" s="43"/>
    </row>
    <row r="944" spans="1:13" x14ac:dyDescent="0.25">
      <c r="A944" s="1"/>
      <c r="L944" s="1"/>
      <c r="M944" s="43"/>
    </row>
    <row r="945" spans="1:13" x14ac:dyDescent="0.25">
      <c r="A945" s="1"/>
      <c r="L945" s="1"/>
      <c r="M945" s="43"/>
    </row>
    <row r="946" spans="1:13" x14ac:dyDescent="0.25">
      <c r="A946" s="1"/>
      <c r="L946" s="1"/>
      <c r="M946" s="43"/>
    </row>
    <row r="947" spans="1:13" x14ac:dyDescent="0.25">
      <c r="A947" s="1"/>
      <c r="L947" s="1"/>
      <c r="M947" s="43"/>
    </row>
    <row r="948" spans="1:13" x14ac:dyDescent="0.25">
      <c r="A948" s="1"/>
      <c r="L948" s="1"/>
      <c r="M948" s="43"/>
    </row>
    <row r="949" spans="1:13" x14ac:dyDescent="0.25">
      <c r="A949" s="1"/>
      <c r="L949" s="1"/>
      <c r="M949" s="43"/>
    </row>
    <row r="950" spans="1:13" x14ac:dyDescent="0.25">
      <c r="A950" s="1"/>
      <c r="L950" s="1"/>
      <c r="M950" s="43"/>
    </row>
    <row r="951" spans="1:13" x14ac:dyDescent="0.25">
      <c r="A951" s="1"/>
      <c r="L951" s="1"/>
      <c r="M951" s="43"/>
    </row>
    <row r="952" spans="1:13" x14ac:dyDescent="0.25">
      <c r="A952" s="1"/>
      <c r="L952" s="1"/>
      <c r="M952" s="43"/>
    </row>
    <row r="953" spans="1:13" x14ac:dyDescent="0.25">
      <c r="A953" s="1"/>
      <c r="L953" s="1"/>
      <c r="M953" s="43"/>
    </row>
    <row r="954" spans="1:13" x14ac:dyDescent="0.25">
      <c r="A954" s="1"/>
      <c r="L954" s="1"/>
      <c r="M954" s="43"/>
    </row>
    <row r="955" spans="1:13" x14ac:dyDescent="0.25">
      <c r="A955" s="1"/>
      <c r="L955" s="1"/>
      <c r="M955" s="43"/>
    </row>
    <row r="956" spans="1:13" x14ac:dyDescent="0.25">
      <c r="A956" s="1"/>
      <c r="L956" s="1"/>
      <c r="M956" s="43"/>
    </row>
    <row r="957" spans="1:13" x14ac:dyDescent="0.25">
      <c r="A957" s="1"/>
      <c r="L957" s="1"/>
      <c r="M957" s="43"/>
    </row>
    <row r="958" spans="1:13" x14ac:dyDescent="0.25">
      <c r="A958" s="1"/>
      <c r="L958" s="1"/>
      <c r="M958" s="43"/>
    </row>
    <row r="959" spans="1:13" x14ac:dyDescent="0.25">
      <c r="A959" s="1"/>
      <c r="L959" s="1"/>
      <c r="M959" s="43"/>
    </row>
    <row r="960" spans="1:13" x14ac:dyDescent="0.25">
      <c r="A960" s="1"/>
      <c r="L960" s="1"/>
      <c r="M960" s="43"/>
    </row>
    <row r="961" spans="1:13" x14ac:dyDescent="0.25">
      <c r="A961" s="1"/>
      <c r="L961" s="1"/>
      <c r="M961" s="43"/>
    </row>
    <row r="962" spans="1:13" x14ac:dyDescent="0.25">
      <c r="A962" s="1"/>
      <c r="L962" s="1"/>
      <c r="M962" s="43"/>
    </row>
    <row r="963" spans="1:13" x14ac:dyDescent="0.25">
      <c r="A963" s="1"/>
      <c r="L963" s="1"/>
      <c r="M963" s="43"/>
    </row>
    <row r="964" spans="1:13" x14ac:dyDescent="0.25">
      <c r="A964" s="1"/>
      <c r="L964" s="1"/>
      <c r="M964" s="43"/>
    </row>
    <row r="965" spans="1:13" x14ac:dyDescent="0.25">
      <c r="A965" s="1"/>
      <c r="L965" s="1"/>
      <c r="M965" s="43"/>
    </row>
    <row r="966" spans="1:13" x14ac:dyDescent="0.25">
      <c r="A966" s="1"/>
      <c r="L966" s="1"/>
      <c r="M966" s="43"/>
    </row>
    <row r="967" spans="1:13" x14ac:dyDescent="0.25">
      <c r="A967" s="1"/>
      <c r="L967" s="1"/>
      <c r="M967" s="43"/>
    </row>
    <row r="968" spans="1:13" x14ac:dyDescent="0.25">
      <c r="A968" s="1"/>
      <c r="L968" s="1"/>
      <c r="M968" s="43"/>
    </row>
    <row r="969" spans="1:13" x14ac:dyDescent="0.25">
      <c r="A969" s="1"/>
      <c r="L969" s="1"/>
      <c r="M969" s="43"/>
    </row>
    <row r="970" spans="1:13" x14ac:dyDescent="0.25">
      <c r="A970" s="1"/>
      <c r="L970" s="1"/>
      <c r="M970" s="43"/>
    </row>
    <row r="971" spans="1:13" x14ac:dyDescent="0.25">
      <c r="A971" s="1"/>
      <c r="L971" s="1"/>
      <c r="M971" s="43"/>
    </row>
    <row r="972" spans="1:13" x14ac:dyDescent="0.25">
      <c r="A972" s="1"/>
      <c r="L972" s="1"/>
      <c r="M972" s="43"/>
    </row>
    <row r="973" spans="1:13" x14ac:dyDescent="0.25">
      <c r="A973" s="1"/>
      <c r="L973" s="1"/>
      <c r="M973" s="43"/>
    </row>
    <row r="974" spans="1:13" x14ac:dyDescent="0.25">
      <c r="A974" s="1"/>
      <c r="L974" s="1"/>
      <c r="M974" s="43"/>
    </row>
    <row r="975" spans="1:13" x14ac:dyDescent="0.25">
      <c r="A975" s="1"/>
      <c r="L975" s="1"/>
      <c r="M975" s="43"/>
    </row>
    <row r="976" spans="1:13" x14ac:dyDescent="0.25">
      <c r="A976" s="1"/>
      <c r="L976" s="1"/>
      <c r="M976" s="43"/>
    </row>
    <row r="977" spans="1:13" x14ac:dyDescent="0.25">
      <c r="A977" s="1"/>
      <c r="L977" s="1"/>
      <c r="M977" s="43"/>
    </row>
    <row r="978" spans="1:13" x14ac:dyDescent="0.25">
      <c r="A978" s="1"/>
      <c r="L978" s="1"/>
      <c r="M978" s="43"/>
    </row>
    <row r="979" spans="1:13" x14ac:dyDescent="0.25">
      <c r="A979" s="1"/>
      <c r="L979" s="1"/>
      <c r="M979" s="43"/>
    </row>
    <row r="980" spans="1:13" x14ac:dyDescent="0.25">
      <c r="A980" s="1"/>
      <c r="L980" s="1"/>
      <c r="M980" s="43"/>
    </row>
    <row r="981" spans="1:13" x14ac:dyDescent="0.25">
      <c r="A981" s="1"/>
      <c r="L981" s="1"/>
      <c r="M981" s="43"/>
    </row>
    <row r="982" spans="1:13" x14ac:dyDescent="0.25">
      <c r="A982" s="1"/>
      <c r="L982" s="1"/>
      <c r="M982" s="43"/>
    </row>
    <row r="983" spans="1:13" x14ac:dyDescent="0.25">
      <c r="A983" s="1"/>
      <c r="L983" s="1"/>
      <c r="M983" s="43"/>
    </row>
    <row r="984" spans="1:13" x14ac:dyDescent="0.25">
      <c r="A984" s="1"/>
      <c r="L984" s="1"/>
      <c r="M984" s="43"/>
    </row>
    <row r="985" spans="1:13" x14ac:dyDescent="0.25">
      <c r="A985" s="1"/>
      <c r="L985" s="1"/>
      <c r="M985" s="43"/>
    </row>
    <row r="986" spans="1:13" x14ac:dyDescent="0.25">
      <c r="A986" s="1"/>
      <c r="L986" s="1"/>
      <c r="M986" s="43"/>
    </row>
    <row r="987" spans="1:13" x14ac:dyDescent="0.25">
      <c r="A987" s="1"/>
      <c r="L987" s="1"/>
      <c r="M987" s="43"/>
    </row>
    <row r="988" spans="1:13" x14ac:dyDescent="0.25">
      <c r="A988" s="1"/>
      <c r="L988" s="1"/>
      <c r="M988" s="43"/>
    </row>
    <row r="989" spans="1:13" x14ac:dyDescent="0.25">
      <c r="A989" s="1"/>
      <c r="L989" s="1"/>
      <c r="M989" s="43"/>
    </row>
    <row r="990" spans="1:13" x14ac:dyDescent="0.25">
      <c r="A990" s="1"/>
      <c r="L990" s="1"/>
      <c r="M990" s="43"/>
    </row>
    <row r="991" spans="1:13" x14ac:dyDescent="0.25">
      <c r="A991" s="1"/>
      <c r="L991" s="1"/>
      <c r="M991" s="43"/>
    </row>
    <row r="992" spans="1:13" x14ac:dyDescent="0.25">
      <c r="A992" s="1"/>
      <c r="L992" s="1"/>
      <c r="M992" s="43"/>
    </row>
    <row r="993" spans="1:13" x14ac:dyDescent="0.25">
      <c r="A993" s="1"/>
      <c r="L993" s="1"/>
      <c r="M993" s="43"/>
    </row>
    <row r="994" spans="1:13" x14ac:dyDescent="0.25">
      <c r="A994" s="1"/>
      <c r="L994" s="1"/>
      <c r="M994" s="43"/>
    </row>
    <row r="995" spans="1:13" x14ac:dyDescent="0.25">
      <c r="A995" s="1"/>
      <c r="L995" s="1"/>
      <c r="M995" s="43"/>
    </row>
    <row r="996" spans="1:13" x14ac:dyDescent="0.25">
      <c r="A996" s="1"/>
      <c r="L996" s="1"/>
      <c r="M996" s="43"/>
    </row>
    <row r="997" spans="1:13" x14ac:dyDescent="0.25">
      <c r="A997" s="1"/>
      <c r="L997" s="1"/>
      <c r="M997" s="43"/>
    </row>
    <row r="998" spans="1:13" x14ac:dyDescent="0.25">
      <c r="A998" s="1"/>
      <c r="L998" s="1"/>
      <c r="M998" s="43"/>
    </row>
    <row r="999" spans="1:13" x14ac:dyDescent="0.25">
      <c r="A999" s="1"/>
      <c r="L999" s="1"/>
      <c r="M999" s="43"/>
    </row>
    <row r="1000" spans="1:13" x14ac:dyDescent="0.25">
      <c r="A1000" s="1"/>
      <c r="L1000" s="1"/>
      <c r="M1000" s="43"/>
    </row>
    <row r="1001" spans="1:13" x14ac:dyDescent="0.25">
      <c r="A1001" s="1"/>
      <c r="L1001" s="1"/>
      <c r="M1001" s="43"/>
    </row>
    <row r="1002" spans="1:13" x14ac:dyDescent="0.25">
      <c r="A1002" s="1"/>
      <c r="L1002" s="1"/>
      <c r="M1002" s="43"/>
    </row>
    <row r="1003" spans="1:13" x14ac:dyDescent="0.25">
      <c r="A1003" s="1"/>
      <c r="L1003" s="1"/>
      <c r="M1003" s="43"/>
    </row>
    <row r="1004" spans="1:13" x14ac:dyDescent="0.25">
      <c r="A1004" s="1"/>
      <c r="L1004" s="1"/>
      <c r="M1004" s="43"/>
    </row>
    <row r="1005" spans="1:13" x14ac:dyDescent="0.25">
      <c r="A1005" s="1"/>
      <c r="L1005" s="1"/>
      <c r="M1005" s="43"/>
    </row>
    <row r="1006" spans="1:13" x14ac:dyDescent="0.25">
      <c r="A1006" s="1"/>
      <c r="L1006" s="1"/>
      <c r="M1006" s="43"/>
    </row>
    <row r="1007" spans="1:13" x14ac:dyDescent="0.25">
      <c r="A1007" s="1"/>
      <c r="L1007" s="1"/>
      <c r="M1007" s="43"/>
    </row>
    <row r="1008" spans="1:13" x14ac:dyDescent="0.25">
      <c r="A1008" s="1"/>
      <c r="L1008" s="1"/>
      <c r="M1008" s="43"/>
    </row>
    <row r="1009" spans="1:13" x14ac:dyDescent="0.25">
      <c r="A1009" s="1"/>
      <c r="L1009" s="1"/>
      <c r="M1009" s="43"/>
    </row>
    <row r="1010" spans="1:13" x14ac:dyDescent="0.25">
      <c r="A1010" s="1"/>
      <c r="L1010" s="1"/>
      <c r="M1010" s="43"/>
    </row>
    <row r="1011" spans="1:13" x14ac:dyDescent="0.25">
      <c r="A1011" s="1"/>
      <c r="L1011" s="1"/>
      <c r="M1011" s="43"/>
    </row>
    <row r="1012" spans="1:13" x14ac:dyDescent="0.25">
      <c r="A1012" s="1"/>
      <c r="L1012" s="1"/>
      <c r="M1012" s="43"/>
    </row>
    <row r="1013" spans="1:13" x14ac:dyDescent="0.25">
      <c r="A1013" s="1"/>
      <c r="L1013" s="1"/>
      <c r="M1013" s="43"/>
    </row>
    <row r="1014" spans="1:13" x14ac:dyDescent="0.25">
      <c r="A1014" s="1"/>
      <c r="L1014" s="1"/>
      <c r="M1014" s="43"/>
    </row>
    <row r="1015" spans="1:13" x14ac:dyDescent="0.25">
      <c r="A1015" s="1"/>
      <c r="L1015" s="1"/>
      <c r="M1015" s="43"/>
    </row>
    <row r="1016" spans="1:13" x14ac:dyDescent="0.25">
      <c r="A1016" s="1"/>
      <c r="L1016" s="1"/>
      <c r="M1016" s="43"/>
    </row>
    <row r="1017" spans="1:13" x14ac:dyDescent="0.25">
      <c r="A1017" s="1"/>
      <c r="L1017" s="1"/>
      <c r="M1017" s="43"/>
    </row>
    <row r="1018" spans="1:13" x14ac:dyDescent="0.25">
      <c r="A1018" s="1"/>
      <c r="L1018" s="1"/>
      <c r="M1018" s="43"/>
    </row>
    <row r="1019" spans="1:13" x14ac:dyDescent="0.25">
      <c r="A1019" s="1"/>
      <c r="L1019" s="1"/>
      <c r="M1019" s="43"/>
    </row>
    <row r="1020" spans="1:13" x14ac:dyDescent="0.25">
      <c r="A1020" s="1"/>
      <c r="L1020" s="1"/>
      <c r="M1020" s="43"/>
    </row>
    <row r="1021" spans="1:13" x14ac:dyDescent="0.25">
      <c r="A1021" s="1"/>
      <c r="L1021" s="1"/>
      <c r="M1021" s="43"/>
    </row>
    <row r="1022" spans="1:13" x14ac:dyDescent="0.25">
      <c r="A1022" s="1"/>
      <c r="L1022" s="1"/>
      <c r="M1022" s="43"/>
    </row>
    <row r="1023" spans="1:13" x14ac:dyDescent="0.25">
      <c r="A1023" s="1"/>
      <c r="L1023" s="1"/>
      <c r="M1023" s="43"/>
    </row>
    <row r="1024" spans="1:13" x14ac:dyDescent="0.25">
      <c r="A1024" s="1"/>
      <c r="L1024" s="1"/>
      <c r="M1024" s="43"/>
    </row>
    <row r="1025" spans="1:13" x14ac:dyDescent="0.25">
      <c r="A1025" s="1"/>
      <c r="L1025" s="1"/>
      <c r="M1025" s="43"/>
    </row>
    <row r="1026" spans="1:13" x14ac:dyDescent="0.25">
      <c r="A1026" s="1"/>
      <c r="L1026" s="1"/>
      <c r="M1026" s="43"/>
    </row>
    <row r="1027" spans="1:13" x14ac:dyDescent="0.25">
      <c r="A1027" s="1"/>
      <c r="L1027" s="1"/>
      <c r="M1027" s="43"/>
    </row>
    <row r="1028" spans="1:13" x14ac:dyDescent="0.25">
      <c r="A1028" s="1"/>
      <c r="L1028" s="1"/>
      <c r="M1028" s="43"/>
    </row>
    <row r="1029" spans="1:13" x14ac:dyDescent="0.25">
      <c r="A1029" s="1"/>
      <c r="L1029" s="1"/>
      <c r="M1029" s="43"/>
    </row>
    <row r="1030" spans="1:13" x14ac:dyDescent="0.25">
      <c r="A1030" s="1"/>
      <c r="L1030" s="1"/>
      <c r="M1030" s="43"/>
    </row>
    <row r="1031" spans="1:13" x14ac:dyDescent="0.25">
      <c r="A1031" s="1"/>
      <c r="L1031" s="1"/>
      <c r="M1031" s="43"/>
    </row>
    <row r="1032" spans="1:13" x14ac:dyDescent="0.25">
      <c r="A1032" s="1"/>
      <c r="L1032" s="1"/>
      <c r="M1032" s="43"/>
    </row>
    <row r="1033" spans="1:13" x14ac:dyDescent="0.25">
      <c r="A1033" s="1"/>
      <c r="L1033" s="1"/>
      <c r="M1033" s="43"/>
    </row>
    <row r="1034" spans="1:13" x14ac:dyDescent="0.25">
      <c r="A1034" s="1"/>
      <c r="L1034" s="1"/>
      <c r="M1034" s="43"/>
    </row>
    <row r="1035" spans="1:13" x14ac:dyDescent="0.25">
      <c r="A1035" s="1"/>
      <c r="L1035" s="1"/>
      <c r="M1035" s="43"/>
    </row>
    <row r="1036" spans="1:13" x14ac:dyDescent="0.25">
      <c r="A1036" s="1"/>
      <c r="L1036" s="1"/>
      <c r="M1036" s="43"/>
    </row>
    <row r="1037" spans="1:13" x14ac:dyDescent="0.25">
      <c r="A1037" s="1"/>
      <c r="L1037" s="1"/>
      <c r="M1037" s="43"/>
    </row>
    <row r="1038" spans="1:13" x14ac:dyDescent="0.25">
      <c r="A1038" s="1"/>
      <c r="L1038" s="1"/>
      <c r="M1038" s="43"/>
    </row>
    <row r="1039" spans="1:13" x14ac:dyDescent="0.25">
      <c r="A1039" s="1"/>
      <c r="L1039" s="1"/>
      <c r="M1039" s="43"/>
    </row>
    <row r="1040" spans="1:13" x14ac:dyDescent="0.25">
      <c r="A1040" s="1"/>
      <c r="L1040" s="1"/>
      <c r="M1040" s="43"/>
    </row>
    <row r="1041" spans="1:13" x14ac:dyDescent="0.25">
      <c r="A1041" s="1"/>
      <c r="L1041" s="1"/>
      <c r="M1041" s="43"/>
    </row>
    <row r="1042" spans="1:13" x14ac:dyDescent="0.25">
      <c r="A1042" s="1"/>
      <c r="L1042" s="1"/>
      <c r="M1042" s="43"/>
    </row>
    <row r="1043" spans="1:13" x14ac:dyDescent="0.25">
      <c r="A1043" s="1"/>
      <c r="L1043" s="1"/>
      <c r="M1043" s="43"/>
    </row>
    <row r="1044" spans="1:13" x14ac:dyDescent="0.25">
      <c r="A1044" s="1"/>
      <c r="L1044" s="1"/>
      <c r="M1044" s="43"/>
    </row>
    <row r="1045" spans="1:13" x14ac:dyDescent="0.25">
      <c r="A1045" s="1"/>
      <c r="L1045" s="1"/>
      <c r="M1045" s="43"/>
    </row>
    <row r="1046" spans="1:13" x14ac:dyDescent="0.25">
      <c r="A1046" s="1"/>
      <c r="L1046" s="1"/>
      <c r="M1046" s="43"/>
    </row>
    <row r="1047" spans="1:13" x14ac:dyDescent="0.25">
      <c r="A1047" s="1"/>
      <c r="L1047" s="1"/>
      <c r="M1047" s="43"/>
    </row>
    <row r="1048" spans="1:13" x14ac:dyDescent="0.25">
      <c r="A1048" s="1"/>
      <c r="L1048" s="1"/>
      <c r="M1048" s="43"/>
    </row>
    <row r="1049" spans="1:13" x14ac:dyDescent="0.25">
      <c r="A1049" s="1"/>
      <c r="L1049" s="1"/>
      <c r="M1049" s="43"/>
    </row>
    <row r="1050" spans="1:13" x14ac:dyDescent="0.25">
      <c r="A1050" s="1"/>
      <c r="L1050" s="1"/>
      <c r="M1050" s="43"/>
    </row>
    <row r="1051" spans="1:13" x14ac:dyDescent="0.25">
      <c r="A1051" s="1"/>
      <c r="L1051" s="1"/>
      <c r="M1051" s="43"/>
    </row>
    <row r="1052" spans="1:13" x14ac:dyDescent="0.25">
      <c r="A1052" s="1"/>
      <c r="L1052" s="1"/>
      <c r="M1052" s="43"/>
    </row>
    <row r="1053" spans="1:13" x14ac:dyDescent="0.25">
      <c r="A1053" s="1"/>
      <c r="L1053" s="1"/>
      <c r="M1053" s="43"/>
    </row>
    <row r="1054" spans="1:13" x14ac:dyDescent="0.25">
      <c r="A1054" s="1"/>
      <c r="L1054" s="1"/>
      <c r="M1054" s="43"/>
    </row>
    <row r="1055" spans="1:13" x14ac:dyDescent="0.25">
      <c r="A1055" s="1"/>
      <c r="L1055" s="1"/>
      <c r="M1055" s="43"/>
    </row>
    <row r="1056" spans="1:13" x14ac:dyDescent="0.25">
      <c r="A1056" s="1"/>
      <c r="L1056" s="1"/>
      <c r="M1056" s="43"/>
    </row>
    <row r="1057" spans="1:13" x14ac:dyDescent="0.25">
      <c r="A1057" s="1"/>
      <c r="L1057" s="1"/>
      <c r="M1057" s="43"/>
    </row>
    <row r="1058" spans="1:13" x14ac:dyDescent="0.25">
      <c r="A1058" s="1"/>
      <c r="L1058" s="1"/>
      <c r="M1058" s="43"/>
    </row>
    <row r="1059" spans="1:13" x14ac:dyDescent="0.25">
      <c r="A1059" s="1"/>
      <c r="L1059" s="1"/>
      <c r="M1059" s="43"/>
    </row>
    <row r="1060" spans="1:13" x14ac:dyDescent="0.25">
      <c r="A1060" s="1"/>
      <c r="L1060" s="1"/>
      <c r="M1060" s="43"/>
    </row>
    <row r="1061" spans="1:13" x14ac:dyDescent="0.25">
      <c r="A1061" s="1"/>
      <c r="L1061" s="1"/>
      <c r="M1061" s="43"/>
    </row>
    <row r="1062" spans="1:13" x14ac:dyDescent="0.25">
      <c r="A1062" s="1"/>
      <c r="L1062" s="1"/>
      <c r="M1062" s="43"/>
    </row>
    <row r="1063" spans="1:13" x14ac:dyDescent="0.25">
      <c r="A1063" s="1"/>
      <c r="L1063" s="1"/>
      <c r="M1063" s="43"/>
    </row>
    <row r="1064" spans="1:13" x14ac:dyDescent="0.25">
      <c r="A1064" s="1"/>
      <c r="L1064" s="1"/>
      <c r="M1064" s="43"/>
    </row>
    <row r="1065" spans="1:13" x14ac:dyDescent="0.25">
      <c r="A1065" s="1"/>
      <c r="L1065" s="1"/>
      <c r="M1065" s="43"/>
    </row>
    <row r="1066" spans="1:13" x14ac:dyDescent="0.25">
      <c r="A1066" s="1"/>
      <c r="L1066" s="1"/>
      <c r="M1066" s="43"/>
    </row>
    <row r="1067" spans="1:13" x14ac:dyDescent="0.25">
      <c r="A1067" s="1"/>
      <c r="L1067" s="1"/>
      <c r="M1067" s="43"/>
    </row>
    <row r="1068" spans="1:13" x14ac:dyDescent="0.25">
      <c r="A1068" s="1"/>
      <c r="L1068" s="1"/>
      <c r="M1068" s="43"/>
    </row>
    <row r="1069" spans="1:13" x14ac:dyDescent="0.25">
      <c r="A1069" s="1"/>
      <c r="L1069" s="1"/>
      <c r="M1069" s="43"/>
    </row>
    <row r="1070" spans="1:13" x14ac:dyDescent="0.25">
      <c r="A1070" s="1"/>
      <c r="L1070" s="1"/>
      <c r="M1070" s="43"/>
    </row>
    <row r="1071" spans="1:13" x14ac:dyDescent="0.25">
      <c r="A1071" s="1"/>
      <c r="L1071" s="1"/>
      <c r="M1071" s="43"/>
    </row>
    <row r="1072" spans="1:13" x14ac:dyDescent="0.25">
      <c r="A1072" s="1"/>
      <c r="L1072" s="1"/>
      <c r="M1072" s="43"/>
    </row>
    <row r="1073" spans="1:13" x14ac:dyDescent="0.25">
      <c r="A1073" s="1"/>
      <c r="L1073" s="1"/>
      <c r="M1073" s="43"/>
    </row>
    <row r="1074" spans="1:13" x14ac:dyDescent="0.25">
      <c r="A1074" s="1"/>
      <c r="L1074" s="1"/>
      <c r="M1074" s="43"/>
    </row>
    <row r="1075" spans="1:13" x14ac:dyDescent="0.25">
      <c r="A1075" s="1"/>
      <c r="L1075" s="1"/>
      <c r="M1075" s="43"/>
    </row>
    <row r="1076" spans="1:13" x14ac:dyDescent="0.25">
      <c r="A1076" s="1"/>
      <c r="L1076" s="1"/>
      <c r="M1076" s="43"/>
    </row>
    <row r="1077" spans="1:13" x14ac:dyDescent="0.25">
      <c r="A1077" s="1"/>
      <c r="L1077" s="1"/>
      <c r="M1077" s="43"/>
    </row>
    <row r="1078" spans="1:13" x14ac:dyDescent="0.25">
      <c r="A1078" s="1"/>
      <c r="L1078" s="1"/>
      <c r="M1078" s="43"/>
    </row>
    <row r="1079" spans="1:13" x14ac:dyDescent="0.25">
      <c r="A1079" s="1"/>
      <c r="L1079" s="1"/>
      <c r="M1079" s="43"/>
    </row>
    <row r="1080" spans="1:13" x14ac:dyDescent="0.25">
      <c r="A1080" s="1"/>
      <c r="L1080" s="1"/>
      <c r="M1080" s="43"/>
    </row>
    <row r="1081" spans="1:13" x14ac:dyDescent="0.25">
      <c r="A1081" s="1"/>
      <c r="L1081" s="1"/>
      <c r="M1081" s="43"/>
    </row>
    <row r="1082" spans="1:13" x14ac:dyDescent="0.25">
      <c r="A1082" s="1"/>
      <c r="L1082" s="1"/>
      <c r="M1082" s="43"/>
    </row>
    <row r="1083" spans="1:13" x14ac:dyDescent="0.25">
      <c r="A1083" s="1"/>
      <c r="L1083" s="1"/>
      <c r="M1083" s="43"/>
    </row>
    <row r="1084" spans="1:13" x14ac:dyDescent="0.25">
      <c r="A1084" s="1"/>
      <c r="L1084" s="1"/>
      <c r="M1084" s="43"/>
    </row>
    <row r="1085" spans="1:13" x14ac:dyDescent="0.25">
      <c r="A1085" s="1"/>
      <c r="L1085" s="1"/>
      <c r="M1085" s="43"/>
    </row>
    <row r="1086" spans="1:13" x14ac:dyDescent="0.25">
      <c r="A1086" s="1"/>
      <c r="L1086" s="1"/>
      <c r="M1086" s="43"/>
    </row>
    <row r="1087" spans="1:13" x14ac:dyDescent="0.25">
      <c r="A1087" s="1"/>
      <c r="L1087" s="1"/>
      <c r="M1087" s="43"/>
    </row>
    <row r="1088" spans="1:13" x14ac:dyDescent="0.25">
      <c r="A1088" s="1"/>
      <c r="L1088" s="1"/>
      <c r="M1088" s="43"/>
    </row>
    <row r="1089" spans="1:13" x14ac:dyDescent="0.25">
      <c r="A1089" s="1"/>
      <c r="L1089" s="1"/>
      <c r="M1089" s="43"/>
    </row>
    <row r="1090" spans="1:13" x14ac:dyDescent="0.25">
      <c r="A1090" s="1"/>
      <c r="L1090" s="1"/>
      <c r="M1090" s="43"/>
    </row>
    <row r="1091" spans="1:13" x14ac:dyDescent="0.25">
      <c r="A1091" s="1"/>
      <c r="L1091" s="1"/>
      <c r="M1091" s="43"/>
    </row>
    <row r="1092" spans="1:13" x14ac:dyDescent="0.25">
      <c r="A1092" s="1"/>
      <c r="L1092" s="1"/>
      <c r="M1092" s="43"/>
    </row>
    <row r="1093" spans="1:13" x14ac:dyDescent="0.25">
      <c r="A1093" s="1"/>
      <c r="L1093" s="1"/>
      <c r="M1093" s="43"/>
    </row>
    <row r="1094" spans="1:13" x14ac:dyDescent="0.25">
      <c r="A1094" s="1"/>
      <c r="L1094" s="1"/>
      <c r="M1094" s="43"/>
    </row>
    <row r="1095" spans="1:13" x14ac:dyDescent="0.25">
      <c r="A1095" s="1"/>
      <c r="L1095" s="1"/>
      <c r="M1095" s="43"/>
    </row>
    <row r="1096" spans="1:13" x14ac:dyDescent="0.25">
      <c r="A1096" s="1"/>
      <c r="L1096" s="1"/>
      <c r="M1096" s="43"/>
    </row>
    <row r="1097" spans="1:13" x14ac:dyDescent="0.25">
      <c r="A1097" s="1"/>
      <c r="L1097" s="1"/>
      <c r="M1097" s="43"/>
    </row>
    <row r="1098" spans="1:13" x14ac:dyDescent="0.25">
      <c r="A1098" s="1"/>
      <c r="L1098" s="1"/>
      <c r="M1098" s="43"/>
    </row>
    <row r="1099" spans="1:13" x14ac:dyDescent="0.25">
      <c r="A1099" s="1"/>
      <c r="L1099" s="1"/>
      <c r="M1099" s="43"/>
    </row>
    <row r="1100" spans="1:13" x14ac:dyDescent="0.25">
      <c r="A1100" s="1"/>
      <c r="L1100" s="1"/>
      <c r="M1100" s="43"/>
    </row>
    <row r="1101" spans="1:13" x14ac:dyDescent="0.25">
      <c r="A1101" s="1"/>
      <c r="L1101" s="1"/>
      <c r="M1101" s="43"/>
    </row>
    <row r="1102" spans="1:13" x14ac:dyDescent="0.25">
      <c r="A1102" s="1"/>
      <c r="L1102" s="1"/>
      <c r="M1102" s="43"/>
    </row>
    <row r="1103" spans="1:13" x14ac:dyDescent="0.25">
      <c r="A1103" s="1"/>
      <c r="L1103" s="1"/>
      <c r="M1103" s="43"/>
    </row>
    <row r="1104" spans="1:13" x14ac:dyDescent="0.25">
      <c r="A1104" s="1"/>
      <c r="L1104" s="1"/>
      <c r="M1104" s="43"/>
    </row>
    <row r="1105" spans="1:13" x14ac:dyDescent="0.25">
      <c r="A1105" s="1"/>
      <c r="L1105" s="1"/>
      <c r="M1105" s="43"/>
    </row>
    <row r="1106" spans="1:13" x14ac:dyDescent="0.25">
      <c r="A1106" s="1"/>
      <c r="L1106" s="1"/>
      <c r="M1106" s="43"/>
    </row>
    <row r="1107" spans="1:13" x14ac:dyDescent="0.25">
      <c r="A1107" s="1"/>
      <c r="L1107" s="1"/>
      <c r="M1107" s="43"/>
    </row>
    <row r="1108" spans="1:13" x14ac:dyDescent="0.25">
      <c r="A1108" s="1"/>
      <c r="L1108" s="1"/>
      <c r="M1108" s="43"/>
    </row>
    <row r="1109" spans="1:13" x14ac:dyDescent="0.25">
      <c r="A1109" s="1"/>
      <c r="L1109" s="1"/>
      <c r="M1109" s="43"/>
    </row>
    <row r="1110" spans="1:13" x14ac:dyDescent="0.25">
      <c r="A1110" s="1"/>
      <c r="L1110" s="1"/>
      <c r="M1110" s="43"/>
    </row>
    <row r="1111" spans="1:13" x14ac:dyDescent="0.25">
      <c r="A1111" s="1"/>
      <c r="L1111" s="1"/>
      <c r="M1111" s="43"/>
    </row>
    <row r="1112" spans="1:13" x14ac:dyDescent="0.25">
      <c r="A1112" s="1"/>
      <c r="L1112" s="1"/>
      <c r="M1112" s="43"/>
    </row>
    <row r="1113" spans="1:13" x14ac:dyDescent="0.25">
      <c r="A1113" s="1"/>
      <c r="L1113" s="1"/>
      <c r="M1113" s="43"/>
    </row>
    <row r="1114" spans="1:13" x14ac:dyDescent="0.25">
      <c r="A1114" s="1"/>
      <c r="L1114" s="1"/>
      <c r="M1114" s="43"/>
    </row>
    <row r="1115" spans="1:13" x14ac:dyDescent="0.25">
      <c r="A1115" s="1"/>
      <c r="L1115" s="1"/>
      <c r="M1115" s="43"/>
    </row>
    <row r="1116" spans="1:13" x14ac:dyDescent="0.25">
      <c r="A1116" s="1"/>
      <c r="L1116" s="1"/>
      <c r="M1116" s="43"/>
    </row>
    <row r="1117" spans="1:13" x14ac:dyDescent="0.25">
      <c r="A1117" s="1"/>
      <c r="L1117" s="1"/>
      <c r="M1117" s="43"/>
    </row>
    <row r="1118" spans="1:13" x14ac:dyDescent="0.25">
      <c r="A1118" s="1"/>
      <c r="L1118" s="1"/>
      <c r="M1118" s="43"/>
    </row>
    <row r="1119" spans="1:13" x14ac:dyDescent="0.25">
      <c r="A1119" s="1"/>
      <c r="L1119" s="1"/>
      <c r="M1119" s="43"/>
    </row>
    <row r="1120" spans="1:13" x14ac:dyDescent="0.25">
      <c r="A1120" s="1"/>
      <c r="L1120" s="1"/>
      <c r="M1120" s="43"/>
    </row>
    <row r="1121" spans="1:13" x14ac:dyDescent="0.25">
      <c r="A1121" s="1"/>
      <c r="L1121" s="1"/>
      <c r="M1121" s="43"/>
    </row>
    <row r="1122" spans="1:13" x14ac:dyDescent="0.25">
      <c r="A1122" s="1"/>
      <c r="L1122" s="1"/>
      <c r="M1122" s="43"/>
    </row>
    <row r="1123" spans="1:13" x14ac:dyDescent="0.25">
      <c r="A1123" s="1"/>
      <c r="L1123" s="1"/>
      <c r="M1123" s="43"/>
    </row>
    <row r="1124" spans="1:13" x14ac:dyDescent="0.25">
      <c r="A1124" s="1"/>
      <c r="L1124" s="1"/>
      <c r="M1124" s="43"/>
    </row>
    <row r="1125" spans="1:13" x14ac:dyDescent="0.25">
      <c r="A1125" s="1"/>
      <c r="L1125" s="1"/>
      <c r="M1125" s="43"/>
    </row>
    <row r="1126" spans="1:13" x14ac:dyDescent="0.25">
      <c r="A1126" s="1"/>
      <c r="L1126" s="1"/>
      <c r="M1126" s="43"/>
    </row>
    <row r="1127" spans="1:13" x14ac:dyDescent="0.25">
      <c r="A1127" s="1"/>
      <c r="L1127" s="1"/>
      <c r="M1127" s="43"/>
    </row>
    <row r="1128" spans="1:13" x14ac:dyDescent="0.25">
      <c r="A1128" s="1"/>
      <c r="L1128" s="1"/>
      <c r="M1128" s="43"/>
    </row>
    <row r="1129" spans="1:13" x14ac:dyDescent="0.25">
      <c r="A1129" s="1"/>
      <c r="L1129" s="1"/>
      <c r="M1129" s="43"/>
    </row>
    <row r="1130" spans="1:13" x14ac:dyDescent="0.25">
      <c r="A1130" s="1"/>
      <c r="L1130" s="1"/>
      <c r="M1130" s="43"/>
    </row>
    <row r="1131" spans="1:13" x14ac:dyDescent="0.25">
      <c r="A1131" s="1"/>
      <c r="L1131" s="1"/>
      <c r="M1131" s="43"/>
    </row>
    <row r="1132" spans="1:13" x14ac:dyDescent="0.25">
      <c r="A1132" s="1"/>
      <c r="L1132" s="1"/>
      <c r="M1132" s="43"/>
    </row>
    <row r="1133" spans="1:13" x14ac:dyDescent="0.25">
      <c r="A1133" s="1"/>
      <c r="L1133" s="1"/>
      <c r="M1133" s="43"/>
    </row>
    <row r="1134" spans="1:13" x14ac:dyDescent="0.25">
      <c r="A1134" s="1"/>
      <c r="L1134" s="1"/>
      <c r="M1134" s="43"/>
    </row>
    <row r="1135" spans="1:13" x14ac:dyDescent="0.25">
      <c r="A1135" s="1"/>
      <c r="L1135" s="1"/>
      <c r="M1135" s="43"/>
    </row>
    <row r="1136" spans="1:13" x14ac:dyDescent="0.25">
      <c r="A1136" s="1"/>
      <c r="L1136" s="1"/>
      <c r="M1136" s="43"/>
    </row>
    <row r="1137" spans="1:13" x14ac:dyDescent="0.25">
      <c r="A1137" s="1"/>
      <c r="L1137" s="1"/>
      <c r="M1137" s="43"/>
    </row>
    <row r="1138" spans="1:13" x14ac:dyDescent="0.25">
      <c r="A1138" s="1"/>
      <c r="L1138" s="1"/>
      <c r="M1138" s="43"/>
    </row>
    <row r="1139" spans="1:13" x14ac:dyDescent="0.25">
      <c r="A1139" s="1"/>
      <c r="L1139" s="1"/>
      <c r="M1139" s="43"/>
    </row>
    <row r="1140" spans="1:13" x14ac:dyDescent="0.25">
      <c r="A1140" s="1"/>
      <c r="L1140" s="1"/>
      <c r="M1140" s="43"/>
    </row>
    <row r="1141" spans="1:13" x14ac:dyDescent="0.25">
      <c r="A1141" s="1"/>
      <c r="L1141" s="1"/>
      <c r="M1141" s="43"/>
    </row>
    <row r="1142" spans="1:13" x14ac:dyDescent="0.25">
      <c r="A1142" s="1"/>
      <c r="L1142" s="1"/>
      <c r="M1142" s="43"/>
    </row>
    <row r="1143" spans="1:13" x14ac:dyDescent="0.25">
      <c r="A1143" s="1"/>
      <c r="L1143" s="1"/>
      <c r="M1143" s="43"/>
    </row>
    <row r="1144" spans="1:13" x14ac:dyDescent="0.25">
      <c r="A1144" s="1"/>
      <c r="L1144" s="1"/>
      <c r="M1144" s="43"/>
    </row>
  </sheetData>
  <mergeCells count="347">
    <mergeCell ref="E174:E177"/>
    <mergeCell ref="E208:E211"/>
    <mergeCell ref="E170:E173"/>
    <mergeCell ref="L7:L9"/>
    <mergeCell ref="G7:K7"/>
    <mergeCell ref="H8:H9"/>
    <mergeCell ref="I8:I9"/>
    <mergeCell ref="E64:E67"/>
    <mergeCell ref="F64:F65"/>
    <mergeCell ref="G64:G65"/>
    <mergeCell ref="H64:H65"/>
    <mergeCell ref="I64:I65"/>
    <mergeCell ref="J64:J65"/>
    <mergeCell ref="K64:K65"/>
    <mergeCell ref="L64:L65"/>
    <mergeCell ref="G8:G9"/>
    <mergeCell ref="I24:I25"/>
    <mergeCell ref="J24:J25"/>
    <mergeCell ref="K24:K25"/>
    <mergeCell ref="L24:L25"/>
    <mergeCell ref="H20:H21"/>
    <mergeCell ref="F20:F21"/>
    <mergeCell ref="G20:G21"/>
    <mergeCell ref="G24:G25"/>
    <mergeCell ref="A5:K5"/>
    <mergeCell ref="A6:K6"/>
    <mergeCell ref="A7:A9"/>
    <mergeCell ref="B7:B9"/>
    <mergeCell ref="C7:C9"/>
    <mergeCell ref="D7:D9"/>
    <mergeCell ref="E7:E9"/>
    <mergeCell ref="F7:F9"/>
    <mergeCell ref="J8:J9"/>
    <mergeCell ref="K8:K9"/>
    <mergeCell ref="A36:A43"/>
    <mergeCell ref="B11:E11"/>
    <mergeCell ref="B12:E12"/>
    <mergeCell ref="B13:E13"/>
    <mergeCell ref="B14:E14"/>
    <mergeCell ref="B15:E15"/>
    <mergeCell ref="B16:E16"/>
    <mergeCell ref="B17:E17"/>
    <mergeCell ref="A20:A23"/>
    <mergeCell ref="C20:C23"/>
    <mergeCell ref="D20:D23"/>
    <mergeCell ref="E20:E23"/>
    <mergeCell ref="B18:E18"/>
    <mergeCell ref="B19:E19"/>
    <mergeCell ref="I20:I21"/>
    <mergeCell ref="J20:J21"/>
    <mergeCell ref="K20:K21"/>
    <mergeCell ref="L20:L21"/>
    <mergeCell ref="L28:L29"/>
    <mergeCell ref="A32:A35"/>
    <mergeCell ref="C32:C35"/>
    <mergeCell ref="D32:D35"/>
    <mergeCell ref="E32:E35"/>
    <mergeCell ref="F32:F33"/>
    <mergeCell ref="G32:G33"/>
    <mergeCell ref="L32:L33"/>
    <mergeCell ref="A24:A27"/>
    <mergeCell ref="C24:C27"/>
    <mergeCell ref="D24:D27"/>
    <mergeCell ref="E24:E27"/>
    <mergeCell ref="F24:F25"/>
    <mergeCell ref="A28:A31"/>
    <mergeCell ref="C28:C31"/>
    <mergeCell ref="D28:D31"/>
    <mergeCell ref="E28:E31"/>
    <mergeCell ref="F28:F29"/>
    <mergeCell ref="G28:G29"/>
    <mergeCell ref="H24:H25"/>
    <mergeCell ref="H32:H33"/>
    <mergeCell ref="I32:I33"/>
    <mergeCell ref="J36:J37"/>
    <mergeCell ref="K36:K37"/>
    <mergeCell ref="H28:H29"/>
    <mergeCell ref="I28:I29"/>
    <mergeCell ref="K32:K33"/>
    <mergeCell ref="J32:J33"/>
    <mergeCell ref="J28:J29"/>
    <mergeCell ref="K28:K29"/>
    <mergeCell ref="L36:L37"/>
    <mergeCell ref="C36:C43"/>
    <mergeCell ref="D36:D39"/>
    <mergeCell ref="E36:E43"/>
    <mergeCell ref="F36:F37"/>
    <mergeCell ref="G36:G37"/>
    <mergeCell ref="D40:D41"/>
    <mergeCell ref="D42:D43"/>
    <mergeCell ref="H36:H37"/>
    <mergeCell ref="I36:I37"/>
    <mergeCell ref="D50:D51"/>
    <mergeCell ref="D56:D57"/>
    <mergeCell ref="D58:D59"/>
    <mergeCell ref="E44:E51"/>
    <mergeCell ref="F44:F45"/>
    <mergeCell ref="G44:G45"/>
    <mergeCell ref="L44:L45"/>
    <mergeCell ref="I44:I45"/>
    <mergeCell ref="D48:D49"/>
    <mergeCell ref="D44:D47"/>
    <mergeCell ref="H44:H45"/>
    <mergeCell ref="J44:J45"/>
    <mergeCell ref="K44:K45"/>
    <mergeCell ref="A44:A51"/>
    <mergeCell ref="C44:C51"/>
    <mergeCell ref="L52:L53"/>
    <mergeCell ref="H52:H53"/>
    <mergeCell ref="E60:E63"/>
    <mergeCell ref="F60:F61"/>
    <mergeCell ref="A68:A71"/>
    <mergeCell ref="C68:C71"/>
    <mergeCell ref="J52:J53"/>
    <mergeCell ref="K52:K53"/>
    <mergeCell ref="D68:D71"/>
    <mergeCell ref="E68:E71"/>
    <mergeCell ref="A60:A63"/>
    <mergeCell ref="C60:C63"/>
    <mergeCell ref="D60:D63"/>
    <mergeCell ref="F68:F69"/>
    <mergeCell ref="J68:J69"/>
    <mergeCell ref="I52:I53"/>
    <mergeCell ref="H68:H69"/>
    <mergeCell ref="I68:I69"/>
    <mergeCell ref="G68:G69"/>
    <mergeCell ref="H60:H61"/>
    <mergeCell ref="J60:J61"/>
    <mergeCell ref="K68:K69"/>
    <mergeCell ref="L68:L69"/>
    <mergeCell ref="K60:K61"/>
    <mergeCell ref="L60:L61"/>
    <mergeCell ref="A52:A59"/>
    <mergeCell ref="C52:C59"/>
    <mergeCell ref="G60:G61"/>
    <mergeCell ref="I60:I61"/>
    <mergeCell ref="A64:A67"/>
    <mergeCell ref="C64:C67"/>
    <mergeCell ref="D64:D67"/>
    <mergeCell ref="D52:D55"/>
    <mergeCell ref="F52:F53"/>
    <mergeCell ref="G52:G53"/>
    <mergeCell ref="E52:E59"/>
    <mergeCell ref="G88:G89"/>
    <mergeCell ref="B97:E97"/>
    <mergeCell ref="B98:E98"/>
    <mergeCell ref="B96:E96"/>
    <mergeCell ref="D92:D95"/>
    <mergeCell ref="E92:E95"/>
    <mergeCell ref="F92:F93"/>
    <mergeCell ref="G92:G93"/>
    <mergeCell ref="C92:C95"/>
    <mergeCell ref="A110:A113"/>
    <mergeCell ref="C110:C113"/>
    <mergeCell ref="D110:D113"/>
    <mergeCell ref="E110:E113"/>
    <mergeCell ref="F110:F111"/>
    <mergeCell ref="G110:G111"/>
    <mergeCell ref="I106:I107"/>
    <mergeCell ref="A99:A101"/>
    <mergeCell ref="C99:C101"/>
    <mergeCell ref="D99:D101"/>
    <mergeCell ref="E99:E101"/>
    <mergeCell ref="A106:A109"/>
    <mergeCell ref="C106:C109"/>
    <mergeCell ref="A102:A105"/>
    <mergeCell ref="C102:C105"/>
    <mergeCell ref="E106:E109"/>
    <mergeCell ref="F106:F107"/>
    <mergeCell ref="H106:H107"/>
    <mergeCell ref="H102:H103"/>
    <mergeCell ref="D106:D109"/>
    <mergeCell ref="G102:G103"/>
    <mergeCell ref="D102:D105"/>
    <mergeCell ref="E102:E105"/>
    <mergeCell ref="F102:F103"/>
    <mergeCell ref="F118:F119"/>
    <mergeCell ref="G114:G115"/>
    <mergeCell ref="G106:G107"/>
    <mergeCell ref="G118:G119"/>
    <mergeCell ref="L118:L119"/>
    <mergeCell ref="H118:H119"/>
    <mergeCell ref="I118:I119"/>
    <mergeCell ref="J118:J119"/>
    <mergeCell ref="K118:K119"/>
    <mergeCell ref="F114:F115"/>
    <mergeCell ref="K114:K115"/>
    <mergeCell ref="L114:L115"/>
    <mergeCell ref="J114:J115"/>
    <mergeCell ref="J106:J107"/>
    <mergeCell ref="L110:L111"/>
    <mergeCell ref="A125:A127"/>
    <mergeCell ref="C125:C127"/>
    <mergeCell ref="D125:D127"/>
    <mergeCell ref="E125:E127"/>
    <mergeCell ref="A128:A130"/>
    <mergeCell ref="C128:C130"/>
    <mergeCell ref="D128:D130"/>
    <mergeCell ref="E128:E130"/>
    <mergeCell ref="A114:A117"/>
    <mergeCell ref="C114:C117"/>
    <mergeCell ref="D114:D117"/>
    <mergeCell ref="E114:E117"/>
    <mergeCell ref="A122:A124"/>
    <mergeCell ref="C122:C124"/>
    <mergeCell ref="D122:D124"/>
    <mergeCell ref="E122:E124"/>
    <mergeCell ref="A118:A121"/>
    <mergeCell ref="C118:C121"/>
    <mergeCell ref="D118:D121"/>
    <mergeCell ref="E118:E121"/>
    <mergeCell ref="A131:A133"/>
    <mergeCell ref="C131:C133"/>
    <mergeCell ref="D131:D133"/>
    <mergeCell ref="E131:E133"/>
    <mergeCell ref="A141:A144"/>
    <mergeCell ref="C141:C144"/>
    <mergeCell ref="D141:D144"/>
    <mergeCell ref="E141:E144"/>
    <mergeCell ref="A137:A140"/>
    <mergeCell ref="C137:C140"/>
    <mergeCell ref="D137:D140"/>
    <mergeCell ref="A134:A136"/>
    <mergeCell ref="C134:C136"/>
    <mergeCell ref="D134:D136"/>
    <mergeCell ref="E134:E136"/>
    <mergeCell ref="A149:A152"/>
    <mergeCell ref="C149:C152"/>
    <mergeCell ref="D149:D152"/>
    <mergeCell ref="E149:E152"/>
    <mergeCell ref="F149:F150"/>
    <mergeCell ref="G149:G150"/>
    <mergeCell ref="A145:A148"/>
    <mergeCell ref="C145:C148"/>
    <mergeCell ref="D145:D148"/>
    <mergeCell ref="E145:E148"/>
    <mergeCell ref="F145:F146"/>
    <mergeCell ref="G145:G146"/>
    <mergeCell ref="B153:E153"/>
    <mergeCell ref="F141:F142"/>
    <mergeCell ref="H141:H142"/>
    <mergeCell ref="J137:J138"/>
    <mergeCell ref="K137:K138"/>
    <mergeCell ref="E137:E140"/>
    <mergeCell ref="F137:F138"/>
    <mergeCell ref="J145:J146"/>
    <mergeCell ref="K145:K146"/>
    <mergeCell ref="H145:H146"/>
    <mergeCell ref="I145:I146"/>
    <mergeCell ref="G137:G138"/>
    <mergeCell ref="H137:H138"/>
    <mergeCell ref="C167:C168"/>
    <mergeCell ref="F167:F168"/>
    <mergeCell ref="B159:E159"/>
    <mergeCell ref="B160:E160"/>
    <mergeCell ref="B161:E161"/>
    <mergeCell ref="C162:C164"/>
    <mergeCell ref="B165:E165"/>
    <mergeCell ref="B166:E166"/>
    <mergeCell ref="B154:E154"/>
    <mergeCell ref="B155:E155"/>
    <mergeCell ref="C156:C158"/>
    <mergeCell ref="L145:L146"/>
    <mergeCell ref="G141:G142"/>
    <mergeCell ref="L141:L142"/>
    <mergeCell ref="I141:I142"/>
    <mergeCell ref="J141:J142"/>
    <mergeCell ref="K141:K142"/>
    <mergeCell ref="L149:L150"/>
    <mergeCell ref="H149:H150"/>
    <mergeCell ref="I149:I150"/>
    <mergeCell ref="K149:K150"/>
    <mergeCell ref="J149:J150"/>
    <mergeCell ref="K102:K103"/>
    <mergeCell ref="L102:L103"/>
    <mergeCell ref="I137:I138"/>
    <mergeCell ref="I110:I111"/>
    <mergeCell ref="J110:J111"/>
    <mergeCell ref="K110:K111"/>
    <mergeCell ref="K106:K107"/>
    <mergeCell ref="H110:H111"/>
    <mergeCell ref="L137:L138"/>
    <mergeCell ref="L106:L107"/>
    <mergeCell ref="H114:H115"/>
    <mergeCell ref="I114:I115"/>
    <mergeCell ref="I102:I103"/>
    <mergeCell ref="J102:J103"/>
    <mergeCell ref="A72:A75"/>
    <mergeCell ref="C72:C75"/>
    <mergeCell ref="D72:D75"/>
    <mergeCell ref="E72:E75"/>
    <mergeCell ref="F72:F73"/>
    <mergeCell ref="G72:G73"/>
    <mergeCell ref="I80:I81"/>
    <mergeCell ref="J80:J81"/>
    <mergeCell ref="I84:I85"/>
    <mergeCell ref="G80:G81"/>
    <mergeCell ref="J84:J85"/>
    <mergeCell ref="H84:H85"/>
    <mergeCell ref="G84:G85"/>
    <mergeCell ref="C84:C87"/>
    <mergeCell ref="J76:J77"/>
    <mergeCell ref="H72:H73"/>
    <mergeCell ref="I72:I73"/>
    <mergeCell ref="J72:J73"/>
    <mergeCell ref="A88:A91"/>
    <mergeCell ref="A92:A95"/>
    <mergeCell ref="A84:A87"/>
    <mergeCell ref="H76:H77"/>
    <mergeCell ref="I76:I77"/>
    <mergeCell ref="H80:H81"/>
    <mergeCell ref="A76:A79"/>
    <mergeCell ref="C76:C79"/>
    <mergeCell ref="D76:D79"/>
    <mergeCell ref="E76:E79"/>
    <mergeCell ref="F76:F77"/>
    <mergeCell ref="A80:A83"/>
    <mergeCell ref="C80:C83"/>
    <mergeCell ref="D80:D83"/>
    <mergeCell ref="E80:E83"/>
    <mergeCell ref="F80:F81"/>
    <mergeCell ref="D84:D87"/>
    <mergeCell ref="E84:E87"/>
    <mergeCell ref="F84:F85"/>
    <mergeCell ref="G76:G77"/>
    <mergeCell ref="C88:C91"/>
    <mergeCell ref="D88:D91"/>
    <mergeCell ref="E88:E91"/>
    <mergeCell ref="F88:F89"/>
    <mergeCell ref="K72:K73"/>
    <mergeCell ref="L72:L73"/>
    <mergeCell ref="K92:K93"/>
    <mergeCell ref="L92:L93"/>
    <mergeCell ref="I92:I93"/>
    <mergeCell ref="I88:I89"/>
    <mergeCell ref="J88:J89"/>
    <mergeCell ref="J92:J93"/>
    <mergeCell ref="H92:H93"/>
    <mergeCell ref="K84:K85"/>
    <mergeCell ref="L84:L85"/>
    <mergeCell ref="K88:K89"/>
    <mergeCell ref="L88:L89"/>
    <mergeCell ref="K76:K77"/>
    <mergeCell ref="L76:L77"/>
    <mergeCell ref="K80:K81"/>
    <mergeCell ref="L80:L81"/>
    <mergeCell ref="H88:H89"/>
  </mergeCells>
  <printOptions horizontalCentered="1"/>
  <pageMargins left="0.11811023622047245" right="0.11811023622047245" top="0.74803149606299213" bottom="0.55118110236220474" header="0.31496062992125984" footer="0.31496062992125984"/>
  <pageSetup paperSize="9" scale="39" orientation="landscape" r:id="rId1"/>
  <headerFooter>
    <oddFooter>Strona &amp;P</oddFooter>
  </headerFooter>
  <rowBreaks count="3" manualBreakCount="3">
    <brk id="43" max="1947" man="1"/>
    <brk id="79" max="15" man="1"/>
    <brk id="113" max="15" man="1"/>
  </rowBreaks>
  <colBreaks count="3" manualBreakCount="3">
    <brk id="12" max="1048575" man="1"/>
    <brk id="450" max="147" man="1"/>
    <brk id="11918" max="14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2012-11-30T11:57:32Z</dcterms:modified>
</cp:coreProperties>
</file>